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青岛解放-L135领途\"/>
    </mc:Choice>
  </mc:AlternateContent>
  <bookViews>
    <workbookView xWindow="0" yWindow="0" windowWidth="20745" windowHeight="10200" tabRatio="899" firstSheet="1" activeTab="1"/>
  </bookViews>
  <sheets>
    <sheet name="现金" sheetId="2" state="hidden" r:id="rId1"/>
    <sheet name="销量" sheetId="4" r:id="rId2"/>
    <sheet name="Sheet1" sheetId="7" r:id="rId3"/>
    <sheet name="材料成本" sheetId="5" state="hidden" r:id="rId4"/>
    <sheet name="其他" sheetId="6" state="hidden" r:id="rId5"/>
    <sheet name="6800010BH26-C00" sheetId="8" r:id="rId6"/>
    <sheet name="6900015-J37-C00" sheetId="9" r:id="rId7"/>
    <sheet name="6903010AH26-C00" sheetId="10" r:id="rId8"/>
    <sheet name="6903010-J37-C00" sheetId="11" r:id="rId9"/>
    <sheet name="6905020CH26-C00" sheetId="12" r:id="rId10"/>
    <sheet name="6905020-H26-C00" sheetId="13" r:id="rId11"/>
    <sheet name="6905100-H26-C00" sheetId="14" r:id="rId12"/>
    <sheet name="6905100-H22-C00" sheetId="15" r:id="rId13"/>
  </sheets>
  <externalReferences>
    <externalReference r:id="rId14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15" l="1"/>
  <c r="S20" i="14"/>
  <c r="S20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5" i="12"/>
  <c r="S4" i="12"/>
  <c r="S3" i="12"/>
  <c r="S2" i="12"/>
  <c r="AO27" i="11"/>
  <c r="AN27" i="11"/>
  <c r="AO26" i="11"/>
  <c r="AN26" i="11"/>
  <c r="A26" i="11"/>
  <c r="AO25" i="11"/>
  <c r="AN25" i="11"/>
  <c r="AM25" i="11"/>
  <c r="A25" i="11"/>
  <c r="AO24" i="11"/>
  <c r="AN24" i="11"/>
  <c r="A24" i="11"/>
  <c r="AO23" i="11"/>
  <c r="AN23" i="11"/>
  <c r="A23" i="11"/>
  <c r="AO22" i="11"/>
  <c r="AN22" i="11"/>
  <c r="AO21" i="11"/>
  <c r="AN21" i="11"/>
  <c r="AO20" i="11"/>
  <c r="AN20" i="11"/>
  <c r="AO19" i="11"/>
  <c r="AN19" i="11"/>
  <c r="AB19" i="11"/>
  <c r="A19" i="11"/>
  <c r="AO18" i="11"/>
  <c r="AN18" i="11"/>
  <c r="A18" i="11"/>
  <c r="AO17" i="11"/>
  <c r="AN17" i="11"/>
  <c r="A17" i="11"/>
  <c r="AO16" i="11"/>
  <c r="AN16" i="11"/>
  <c r="A16" i="11"/>
  <c r="AO15" i="11"/>
  <c r="AN15" i="11"/>
  <c r="A15" i="11"/>
  <c r="AO14" i="11"/>
  <c r="AN14" i="11"/>
  <c r="AB14" i="11"/>
  <c r="A14" i="11"/>
  <c r="AO13" i="11"/>
  <c r="AN13" i="11"/>
  <c r="A13" i="11"/>
  <c r="AO12" i="11"/>
  <c r="AN12" i="11"/>
  <c r="A12" i="11"/>
  <c r="AO11" i="11"/>
  <c r="AN11" i="11"/>
  <c r="O11" i="11"/>
  <c r="A11" i="11"/>
  <c r="AB10" i="11"/>
  <c r="A10" i="11"/>
  <c r="AB9" i="11"/>
  <c r="A9" i="11"/>
  <c r="AO5" i="11"/>
  <c r="AN5" i="11"/>
  <c r="AL5" i="11"/>
  <c r="AK5" i="11"/>
  <c r="S9" i="10"/>
  <c r="S7" i="10"/>
  <c r="U1" i="9"/>
  <c r="S47" i="8"/>
  <c r="S46" i="8"/>
  <c r="S45" i="8"/>
  <c r="S44" i="8"/>
  <c r="S43" i="8"/>
  <c r="S42" i="8"/>
  <c r="R42" i="8"/>
  <c r="S41" i="8"/>
  <c r="S40" i="8"/>
  <c r="S39" i="8"/>
  <c r="R39" i="8"/>
  <c r="S38" i="8"/>
  <c r="S37" i="8"/>
  <c r="S36" i="8"/>
  <c r="S35" i="8"/>
  <c r="S34" i="8"/>
  <c r="S33" i="8"/>
  <c r="S32" i="8"/>
  <c r="S31" i="8"/>
  <c r="S30" i="8"/>
  <c r="S29" i="8"/>
  <c r="R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S5" i="8"/>
  <c r="S4" i="8"/>
  <c r="S3" i="8"/>
  <c r="S2" i="8"/>
  <c r="H37" i="5"/>
  <c r="G37" i="5"/>
  <c r="F37" i="5"/>
  <c r="E37" i="5"/>
  <c r="D37" i="5"/>
  <c r="S20" i="4"/>
  <c r="R20" i="4"/>
  <c r="Q20" i="4"/>
  <c r="P20" i="4"/>
  <c r="O20" i="4"/>
  <c r="N20" i="4"/>
  <c r="M20" i="4"/>
  <c r="L20" i="4"/>
  <c r="K20" i="4"/>
  <c r="S19" i="4"/>
  <c r="I19" i="4"/>
  <c r="H19" i="4"/>
  <c r="S18" i="4"/>
  <c r="I18" i="4"/>
  <c r="H18" i="4"/>
  <c r="S17" i="4"/>
  <c r="I17" i="4"/>
  <c r="H17" i="4"/>
  <c r="S16" i="4"/>
  <c r="I16" i="4"/>
  <c r="H16" i="4"/>
  <c r="F16" i="4"/>
  <c r="S15" i="4"/>
  <c r="I15" i="4"/>
  <c r="H15" i="4"/>
  <c r="S14" i="4"/>
  <c r="I14" i="4"/>
  <c r="H14" i="4"/>
  <c r="S13" i="4"/>
  <c r="I13" i="4"/>
  <c r="H13" i="4"/>
  <c r="S12" i="4"/>
  <c r="I12" i="4"/>
  <c r="H12" i="4"/>
  <c r="S11" i="4"/>
  <c r="I11" i="4"/>
  <c r="H11" i="4"/>
  <c r="S10" i="4"/>
  <c r="I10" i="4"/>
  <c r="H10" i="4"/>
  <c r="S9" i="4"/>
  <c r="I9" i="4"/>
  <c r="H9" i="4"/>
  <c r="F9" i="4"/>
  <c r="S8" i="4"/>
  <c r="I8" i="4"/>
  <c r="H8" i="4"/>
  <c r="F8" i="4"/>
  <c r="S7" i="4"/>
  <c r="I7" i="4"/>
  <c r="H7" i="4"/>
  <c r="F7" i="4"/>
  <c r="S6" i="4"/>
  <c r="S5" i="4"/>
  <c r="I5" i="4"/>
  <c r="H5" i="4"/>
  <c r="F5" i="4"/>
  <c r="I24" i="2"/>
  <c r="E24" i="2"/>
  <c r="R23" i="2"/>
  <c r="I23" i="2"/>
  <c r="E23" i="2"/>
  <c r="I22" i="2"/>
  <c r="E22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L18" i="2"/>
  <c r="K18" i="2"/>
  <c r="J18" i="2"/>
  <c r="I18" i="2"/>
  <c r="H18" i="2"/>
  <c r="G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M8" i="2"/>
  <c r="M7" i="2"/>
  <c r="L7" i="2"/>
  <c r="K7" i="2"/>
  <c r="J7" i="2"/>
  <c r="I7" i="2"/>
  <c r="H7" i="2"/>
  <c r="G7" i="2"/>
  <c r="F7" i="2"/>
  <c r="E7" i="2"/>
  <c r="M6" i="2"/>
  <c r="L6" i="2"/>
  <c r="K6" i="2"/>
  <c r="J6" i="2"/>
  <c r="I6" i="2"/>
  <c r="H6" i="2"/>
  <c r="G6" i="2"/>
  <c r="F6" i="2"/>
  <c r="E6" i="2"/>
  <c r="M5" i="2"/>
  <c r="L5" i="2"/>
  <c r="K5" i="2"/>
  <c r="J5" i="2"/>
  <c r="I5" i="2"/>
  <c r="H5" i="2"/>
  <c r="G5" i="2"/>
  <c r="F5" i="2"/>
  <c r="E5" i="2"/>
  <c r="D5" i="2"/>
  <c r="C5" i="2"/>
  <c r="L4" i="2"/>
  <c r="K4" i="2"/>
  <c r="J4" i="2"/>
  <c r="I4" i="2"/>
  <c r="H4" i="2"/>
  <c r="G4" i="2"/>
  <c r="F4" i="2"/>
  <c r="E4" i="2"/>
  <c r="D4" i="2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<sst xmlns="http://schemas.openxmlformats.org/spreadsheetml/2006/main" count="2175" uniqueCount="541">
  <si>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</si>
  <si>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</si>
  <si>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</si>
  <si>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</si>
  <si>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</si>
  <si>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</si>
  <si>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</si>
  <si>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</si>
  <si>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</si>
  <si>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</si>
  <si>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</si>
  <si>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</si>
  <si>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</si>
  <si>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</si>
  <si>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</si>
  <si>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</si>
  <si>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</si>
  <si>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</si>
  <si>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</si>
  <si>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</si>
  <si>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</si>
  <si>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</si>
  <si>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</si>
  <si>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</si>
  <si>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</si>
  <si>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</si>
  <si>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</si>
  <si>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</si>
  <si>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</si>
  <si>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</si>
  <si>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</si>
  <si>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</si>
  <si>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项目产品量价规划</t>
  </si>
  <si>
    <t>一、销量、售价、生命周期</t>
  </si>
  <si>
    <t xml:space="preserve">项目名称：               </t>
  </si>
  <si>
    <t>L135座椅</t>
  </si>
  <si>
    <t>合计</t>
  </si>
  <si>
    <t>识别</t>
  </si>
  <si>
    <t>产品名称</t>
  </si>
  <si>
    <t>产品图号</t>
  </si>
  <si>
    <t>配置</t>
  </si>
  <si>
    <r>
      <rPr>
        <b/>
        <sz val="14"/>
        <color rgb="FFFF0000"/>
        <rFont val="宋体"/>
        <family val="3"/>
        <charset val="134"/>
        <scheme val="minor"/>
      </rPr>
      <t>面套</t>
    </r>
    <r>
      <rPr>
        <b/>
        <sz val="14"/>
        <color theme="1"/>
        <rFont val="宋体"/>
        <family val="3"/>
        <charset val="134"/>
        <scheme val="minor"/>
      </rPr>
      <t>参考现有产品图号</t>
    </r>
  </si>
  <si>
    <t>预计材料成本</t>
  </si>
  <si>
    <t xml:space="preserve">销售价格
（元，未税）  </t>
  </si>
  <si>
    <t>附加值</t>
  </si>
  <si>
    <t>附加值率</t>
  </si>
  <si>
    <t>备注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</si>
  <si>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</si>
  <si>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</si>
  <si>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</si>
  <si>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</si>
  <si>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</si>
  <si>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</si>
  <si>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</si>
  <si>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</si>
  <si>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驾驶员座总成</t>
  </si>
  <si>
    <t>6800010-J36-C00</t>
  </si>
  <si>
    <t>靠背角度调整，座椅前后调节，通风加热，通风织物，右侧单扶手，L型头枕，左侧半包围</t>
  </si>
  <si>
    <t>6800010AH95-C00</t>
  </si>
  <si>
    <t>面套自制</t>
  </si>
  <si>
    <t>通风加热</t>
  </si>
  <si>
    <t>织物</t>
  </si>
  <si>
    <t>单扶手</t>
  </si>
  <si>
    <t>中体</t>
  </si>
  <si>
    <t>1和5一样的</t>
  </si>
  <si>
    <t>6800010-J37-C00</t>
  </si>
  <si>
    <t>空气减震，靠背角度调整，座椅前后调节，气动腰托，通风加热，超纤皮，右侧单扶手，音乐头枕+靠背按摩，左侧半包围</t>
  </si>
  <si>
    <t>取消</t>
  </si>
  <si>
    <t>宽体</t>
  </si>
  <si>
    <t>6800010AJ36-C00</t>
  </si>
  <si>
    <t>靠背角度调整，座椅前后调节，通风织物，右侧单扶手，L型头枕，左侧半包围</t>
  </si>
  <si>
    <t>6800010AH95-C00取销通风加热</t>
  </si>
  <si>
    <t>6800010AJ37-C00</t>
  </si>
  <si>
    <t>空气减震，靠背角度调整，座椅前后调节，气动腰托，通风加热，超纤皮，右侧单扶手，L型头枕，左侧半包围</t>
  </si>
  <si>
    <t>6800010BH26-C00织物换超纤皮</t>
  </si>
  <si>
    <t>减震+气动腰托</t>
  </si>
  <si>
    <t>超纤</t>
  </si>
  <si>
    <t>6800010BJ37-C00</t>
  </si>
  <si>
    <t>固定支架焊接总成-连接主副靠背</t>
  </si>
  <si>
    <t>6900015-J37-C00</t>
  </si>
  <si>
    <t>参考图号外购文安</t>
  </si>
  <si>
    <t>无</t>
  </si>
  <si>
    <t>通用</t>
  </si>
  <si>
    <t>前座座垫总成</t>
  </si>
  <si>
    <t>6903010-J36-C00</t>
  </si>
  <si>
    <t>通风织物，固定式</t>
  </si>
  <si>
    <t>6903010AH26-C00宽体变为中体</t>
  </si>
  <si>
    <t>中间小背和坐垫的宽度不一样</t>
  </si>
  <si>
    <t>6903010-J37-C00</t>
  </si>
  <si>
    <t>抽拉功能，超纤</t>
  </si>
  <si>
    <t>抽拉功能超纤皮</t>
  </si>
  <si>
    <t>抽拉</t>
  </si>
  <si>
    <t>6903010AJ37-C00</t>
  </si>
  <si>
    <t>抽拉功能，通风织物</t>
  </si>
  <si>
    <t>6903010AH26-C00抽拉功能织物</t>
  </si>
  <si>
    <t>6903010BJ37-C00</t>
  </si>
  <si>
    <t>6903010AH26-C00一样</t>
  </si>
  <si>
    <t>主靠背总成-前座</t>
  </si>
  <si>
    <t>6905020-J37-C00</t>
  </si>
  <si>
    <t>主靠背向前放平，中间座向前放平，L型头枕，中间座靠背集成放物盒</t>
  </si>
  <si>
    <t>6905020CH26-C00一样</t>
  </si>
  <si>
    <t>参考6905020-H26-C00织物</t>
  </si>
  <si>
    <t>副靠背总成-前座</t>
  </si>
  <si>
    <t>6905100-J36-C00</t>
  </si>
  <si>
    <t>6905100-H26-C00宽体改窄体</t>
  </si>
  <si>
    <t>6905100-J37-C00</t>
  </si>
  <si>
    <t>6905100-H26-C00一样</t>
  </si>
  <si>
    <t>参考6905100-H22-C00织物</t>
  </si>
  <si>
    <t>预计销价年降</t>
  </si>
  <si>
    <t xml:space="preserve">    年  2%</t>
  </si>
  <si>
    <t>涂红色处为必填项</t>
  </si>
  <si>
    <t>零件号</t>
  </si>
  <si>
    <t>零件名称</t>
  </si>
  <si>
    <t>数量/量份</t>
  </si>
  <si>
    <t>宽体/中体</t>
  </si>
  <si>
    <t>零件类别</t>
  </si>
  <si>
    <t>总成</t>
  </si>
  <si>
    <t>前座坐垫总成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</si>
  <si>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</si>
  <si>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</si>
  <si>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</si>
  <si>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</si>
  <si>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</si>
  <si>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</si>
  <si>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</si>
  <si>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</si>
  <si>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</si>
  <si>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</si>
  <si>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</si>
  <si>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</si>
  <si>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</si>
  <si>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</si>
  <si>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</si>
  <si>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</si>
  <si>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</si>
  <si>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</si>
  <si>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</si>
  <si>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</si>
  <si>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</si>
  <si>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</si>
  <si>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</si>
  <si>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</si>
  <si>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</si>
  <si>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</si>
  <si>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</si>
  <si>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</si>
  <si>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</si>
  <si>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</si>
  <si>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</si>
  <si>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</si>
  <si>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</si>
  <si>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</si>
  <si>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河北工厂</t>
  </si>
  <si>
    <t>客户地点</t>
  </si>
  <si>
    <t>青岛解放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</si>
  <si>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</si>
  <si>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</si>
  <si>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</si>
  <si>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</si>
  <si>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</si>
  <si>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</si>
  <si>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</si>
  <si>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工装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</si>
  <si>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</si>
  <si>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</si>
  <si>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</si>
  <si>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</si>
  <si>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</si>
  <si>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</si>
  <si>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</si>
  <si>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</si>
  <si>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</si>
  <si>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</si>
  <si>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新能源纯电轻卡</t>
  </si>
  <si>
    <t>三包周期</t>
  </si>
  <si>
    <t>地点</t>
  </si>
  <si>
    <t>父级物料</t>
  </si>
  <si>
    <t>计量单位</t>
  </si>
  <si>
    <t>父件描述1</t>
  </si>
  <si>
    <t>父件描述2</t>
  </si>
  <si>
    <t>组件</t>
  </si>
  <si>
    <t>子件采/制</t>
  </si>
  <si>
    <t>组件描述1</t>
  </si>
  <si>
    <t>组件描述2</t>
  </si>
  <si>
    <t>每件需求量</t>
  </si>
  <si>
    <t>子件单位</t>
  </si>
  <si>
    <t>结构类型</t>
  </si>
  <si>
    <t>生效日期</t>
  </si>
  <si>
    <t>工序</t>
  </si>
  <si>
    <t>废品</t>
  </si>
  <si>
    <t>子件成本</t>
  </si>
  <si>
    <t>总成本</t>
  </si>
  <si>
    <t>物料单价</t>
  </si>
  <si>
    <t>物料成本</t>
  </si>
  <si>
    <t>结束有效日</t>
  </si>
  <si>
    <t>文档号</t>
  </si>
  <si>
    <t>220</t>
  </si>
  <si>
    <t>SLT0010202</t>
  </si>
  <si>
    <t>EA</t>
  </si>
  <si>
    <t>驾驶员座椅总成</t>
  </si>
  <si>
    <t>6800010BH26-C00</t>
  </si>
  <si>
    <t>BPC0010237</t>
  </si>
  <si>
    <t>P</t>
  </si>
  <si>
    <t>内六角花型盘头螺钉</t>
  </si>
  <si>
    <t>M6*16黑</t>
  </si>
  <si>
    <t/>
  </si>
  <si>
    <t>SCS0004029</t>
  </si>
  <si>
    <t>头枕主插管黑色</t>
  </si>
  <si>
    <t>B40</t>
  </si>
  <si>
    <t>SHT0010954</t>
  </si>
  <si>
    <t>驾驶员通风开关</t>
  </si>
  <si>
    <t>一汽轻卡</t>
  </si>
  <si>
    <t>BPC0000027</t>
  </si>
  <si>
    <t>直通变径快插接头4-6</t>
  </si>
  <si>
    <t>BEC0010142</t>
  </si>
  <si>
    <t>加热开关总成</t>
  </si>
  <si>
    <t>BEC0010141</t>
  </si>
  <si>
    <t>ECU及通风加热线束总成</t>
  </si>
  <si>
    <t>SCS0004036</t>
  </si>
  <si>
    <t>头枕副插管黑色</t>
  </si>
  <si>
    <t>BPC0010220</t>
  </si>
  <si>
    <t>腰托二联阀开关总成</t>
  </si>
  <si>
    <t>BFA0010021</t>
  </si>
  <si>
    <t>内六角花形盘头螺钉</t>
  </si>
  <si>
    <t>M6*12不</t>
  </si>
  <si>
    <t>BFA0000012</t>
  </si>
  <si>
    <t>外方螺栓(黑)M8*25</t>
  </si>
  <si>
    <t>Ea</t>
  </si>
  <si>
    <t>SHT0010959</t>
  </si>
  <si>
    <t>减震钉</t>
  </si>
  <si>
    <t>SLT0000244</t>
  </si>
  <si>
    <t>k1头枕包装膜</t>
  </si>
  <si>
    <t>SHT0010958</t>
  </si>
  <si>
    <t>风扇</t>
  </si>
  <si>
    <t>BFA0010075</t>
  </si>
  <si>
    <t>十字槽盘头自攻螺钉</t>
  </si>
  <si>
    <t>ST2.9*9.</t>
  </si>
  <si>
    <t>SLT0000322</t>
  </si>
  <si>
    <t>k1司机背包装膜宽车</t>
  </si>
  <si>
    <t>BFA0000391</t>
  </si>
  <si>
    <t>开口挡圈φ6</t>
  </si>
  <si>
    <t>φ6镀黑锌</t>
  </si>
  <si>
    <t>BEC0010136</t>
  </si>
  <si>
    <t>坐垫加热垫总成</t>
  </si>
  <si>
    <t>SHT0010465</t>
  </si>
  <si>
    <t>气管防护长弹簧</t>
  </si>
  <si>
    <t>黑色Ф5.5</t>
  </si>
  <si>
    <t>SLT0000323</t>
  </si>
  <si>
    <t>k1司机座包装膜宽车</t>
  </si>
  <si>
    <t>BFA0000130</t>
  </si>
  <si>
    <t>M8*20六角头螺栓</t>
  </si>
  <si>
    <t>BFA0000004</t>
  </si>
  <si>
    <t>4*200扎带</t>
  </si>
  <si>
    <t>4*200</t>
  </si>
  <si>
    <t>D</t>
  </si>
  <si>
    <t>BFA0000047</t>
  </si>
  <si>
    <t>B40调角器手柄限位销</t>
  </si>
  <si>
    <t>B40前排</t>
  </si>
  <si>
    <t>BPC0000063</t>
  </si>
  <si>
    <t>驾驶员靠背腰托总成</t>
  </si>
  <si>
    <t>J7F-BA95</t>
  </si>
  <si>
    <t>BEC0010135</t>
  </si>
  <si>
    <t>靠背加热垫总成</t>
  </si>
  <si>
    <t>BFA0000001</t>
  </si>
  <si>
    <t>C型钉</t>
  </si>
  <si>
    <t>BFA0000096</t>
  </si>
  <si>
    <t>十字槽圆头带垫自攻螺钉F</t>
  </si>
  <si>
    <t>ST4.2x9.</t>
  </si>
  <si>
    <t>SLT0002441</t>
  </si>
  <si>
    <t>靠背通风袋体</t>
  </si>
  <si>
    <t>SLT0002442</t>
  </si>
  <si>
    <t>M</t>
  </si>
  <si>
    <t>驾驶员头枕护面总成</t>
  </si>
  <si>
    <t>SLT0010719</t>
  </si>
  <si>
    <t>驾驶员靠背泡沫总成</t>
  </si>
  <si>
    <t>SLT0010423</t>
  </si>
  <si>
    <t>扶手固定螺栓</t>
  </si>
  <si>
    <t>SLT0010347</t>
  </si>
  <si>
    <t>扶手总成</t>
  </si>
  <si>
    <t>统帅阳晨</t>
  </si>
  <si>
    <t>SLT0010427</t>
  </si>
  <si>
    <t>扶手堵盖C</t>
  </si>
  <si>
    <t>SLT0010733</t>
  </si>
  <si>
    <t>驾驶员左侧护板</t>
  </si>
  <si>
    <t>SLT0010632</t>
  </si>
  <si>
    <t>驾驶员右侧护板</t>
  </si>
  <si>
    <t>SLT0002693</t>
  </si>
  <si>
    <t>驾驶员头枕泡沫</t>
  </si>
  <si>
    <t>SLT0012194</t>
  </si>
  <si>
    <t>6800010BH26-C00标识</t>
  </si>
  <si>
    <t>SLT0002703</t>
  </si>
  <si>
    <t>M4亮白PET标签纸</t>
  </si>
  <si>
    <t>60*20*20</t>
  </si>
  <si>
    <t>SLT0010216</t>
  </si>
  <si>
    <t>驾驶员靠背护面总成</t>
  </si>
  <si>
    <t>SLT0010217</t>
  </si>
  <si>
    <t>驾驶员靠背焊接骨架总成</t>
  </si>
  <si>
    <t>SLT0010315</t>
  </si>
  <si>
    <t>安全带插锁总成</t>
  </si>
  <si>
    <t>SLT0012170</t>
  </si>
  <si>
    <t>驾驶员座垫护面总成</t>
  </si>
  <si>
    <t>BH26带标</t>
  </si>
  <si>
    <t>SLT0010646</t>
  </si>
  <si>
    <t>扶手安装支架焊接总成</t>
  </si>
  <si>
    <t>SLT0010299</t>
  </si>
  <si>
    <t>驾驶员座垫泡沫总成</t>
  </si>
  <si>
    <t>SLT0010827</t>
  </si>
  <si>
    <t>底座模块化总成</t>
  </si>
  <si>
    <t>SLT0010345</t>
  </si>
  <si>
    <t>驾驶员调角器手柄</t>
  </si>
  <si>
    <t>济南轻卡</t>
  </si>
  <si>
    <t>SLT0001578</t>
  </si>
  <si>
    <t>固定支架焊接总成</t>
  </si>
  <si>
    <t>1895/2010车身</t>
  </si>
  <si>
    <t>B</t>
  </si>
  <si>
    <t>个</t>
  </si>
  <si>
    <t>A1</t>
  </si>
  <si>
    <t>6900015-H26-C00</t>
  </si>
  <si>
    <t>A2</t>
  </si>
  <si>
    <t>N</t>
  </si>
  <si>
    <t>Y</t>
  </si>
  <si>
    <t>分总成</t>
  </si>
  <si>
    <t>ASSY</t>
  </si>
  <si>
    <t>——</t>
  </si>
  <si>
    <t>190*30*163</t>
  </si>
  <si>
    <t>电泳</t>
  </si>
  <si>
    <t>6906001X2001A</t>
  </si>
  <si>
    <t>中间连接板</t>
  </si>
  <si>
    <t>结构变更，新开</t>
  </si>
  <si>
    <t>6905001X2001A</t>
  </si>
  <si>
    <t>冲压件</t>
  </si>
  <si>
    <t>3.0
SAPH440</t>
  </si>
  <si>
    <t>Q/BQB 301
Q/BQB 310</t>
  </si>
  <si>
    <t>L0180-6905102</t>
  </si>
  <si>
    <t>中间连接板旋转轴</t>
  </si>
  <si>
    <t>借用M4-2060</t>
  </si>
  <si>
    <t>N/A</t>
  </si>
  <si>
    <t>非标件</t>
  </si>
  <si>
    <t>Φ12
20</t>
  </si>
  <si>
    <t>GB/T 342
GB/T 699</t>
  </si>
  <si>
    <t>20*36*20</t>
  </si>
  <si>
    <t>SLT0002432</t>
  </si>
  <si>
    <t>坐垫总成-前座</t>
  </si>
  <si>
    <t>6903010AH26-C00</t>
  </si>
  <si>
    <t>SLT0000011</t>
  </si>
  <si>
    <t>副驾驶员座垫包装膜</t>
  </si>
  <si>
    <t>M4-2060</t>
  </si>
  <si>
    <t>SLT0001626</t>
  </si>
  <si>
    <t>副驾驶员座垫泡沫总成</t>
  </si>
  <si>
    <t>J7F-AA95</t>
  </si>
  <si>
    <t>SLT0012195</t>
  </si>
  <si>
    <t>6903010AH26-C00标识</t>
  </si>
  <si>
    <t>SLT0002433</t>
  </si>
  <si>
    <t>副驾座垫护面总成</t>
  </si>
  <si>
    <t>汇总:</t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</si>
  <si>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</si>
  <si>
    <t>校核：</t>
  </si>
  <si>
    <t>标准化：</t>
  </si>
  <si>
    <t>J7F&amp;J6F副驾驶员座椅总成EBOM清单</t>
  </si>
  <si>
    <t>会签：</t>
  </si>
  <si>
    <t>中文名称</t>
  </si>
  <si>
    <t>坐垫总成</t>
  </si>
  <si>
    <r>
      <rPr>
        <b/>
        <sz val="14"/>
        <rFont val="宋体"/>
        <family val="3"/>
        <charset val="134"/>
      </rPr>
      <t>批准</t>
    </r>
    <r>
      <rPr>
        <b/>
        <sz val="14"/>
        <rFont val="Arial"/>
        <family val="2"/>
      </rPr>
      <t xml:space="preserve">: </t>
    </r>
  </si>
  <si>
    <t>日期：</t>
  </si>
  <si>
    <t>规格型号</t>
  </si>
  <si>
    <r>
      <rPr>
        <sz val="10"/>
        <rFont val="宋体"/>
        <family val="3"/>
        <charset val="134"/>
      </rPr>
      <t>P</t>
    </r>
    <r>
      <rPr>
        <sz val="10"/>
        <rFont val="宋体"/>
        <family val="3"/>
        <charset val="134"/>
      </rPr>
      <t>VC</t>
    </r>
  </si>
  <si>
    <t>版本：</t>
  </si>
  <si>
    <t>车型配置</t>
  </si>
  <si>
    <t xml:space="preserve">说明：
</t>
  </si>
  <si>
    <t>重量</t>
  </si>
  <si>
    <t>价格</t>
  </si>
  <si>
    <t>装配等级</t>
  </si>
  <si>
    <t>QAD</t>
  </si>
  <si>
    <t>零件描述</t>
  </si>
  <si>
    <t>重要度</t>
  </si>
  <si>
    <t>单位</t>
  </si>
  <si>
    <t>图示</t>
  </si>
  <si>
    <t>数据版本</t>
  </si>
  <si>
    <r>
      <rPr>
        <sz val="11"/>
        <rFont val="宋体"/>
        <family val="3"/>
        <charset val="134"/>
      </rPr>
      <t>图纸号</t>
    </r>
  </si>
  <si>
    <r>
      <rPr>
        <sz val="11"/>
        <rFont val="宋体"/>
        <family val="3"/>
        <charset val="134"/>
      </rPr>
      <t>图纸版本</t>
    </r>
  </si>
  <si>
    <t>是否申请新零件号</t>
  </si>
  <si>
    <r>
      <rPr>
        <sz val="11"/>
        <rFont val="宋体"/>
        <family val="3"/>
        <charset val="134"/>
      </rPr>
      <t>沿用件</t>
    </r>
    <r>
      <rPr>
        <sz val="11"/>
        <rFont val="Arial"/>
        <family val="2"/>
      </rPr>
      <t xml:space="preserve">            Y/N</t>
    </r>
  </si>
  <si>
    <r>
      <rPr>
        <sz val="11"/>
        <rFont val="宋体"/>
        <family val="3"/>
        <charset val="134"/>
      </rPr>
      <t>零件类别</t>
    </r>
  </si>
  <si>
    <t>材料</t>
  </si>
  <si>
    <t>材料标准</t>
  </si>
  <si>
    <t>轮廓尺寸
(长*宽*高)</t>
  </si>
  <si>
    <t>重量
（Kg）</t>
  </si>
  <si>
    <t>表面处理</t>
  </si>
  <si>
    <t>工艺规格</t>
  </si>
  <si>
    <t>工艺用量
（Kg）</t>
  </si>
  <si>
    <t>焊接长度
（cm）</t>
  </si>
  <si>
    <r>
      <rPr>
        <sz val="11"/>
        <rFont val="宋体"/>
        <family val="3"/>
        <charset val="134"/>
        <scheme val="minor"/>
      </rPr>
      <t>涂装面积
（m</t>
    </r>
    <r>
      <rPr>
        <vertAlign val="superscript"/>
        <sz val="11"/>
        <rFont val="宋体"/>
        <family val="3"/>
        <charset val="134"/>
        <scheme val="minor"/>
      </rPr>
      <t>2</t>
    </r>
    <r>
      <rPr>
        <sz val="11"/>
        <rFont val="宋体"/>
        <family val="3"/>
        <charset val="134"/>
        <scheme val="minor"/>
      </rPr>
      <t>）</t>
    </r>
  </si>
  <si>
    <t>外购/ 自制</t>
  </si>
  <si>
    <r>
      <rPr>
        <sz val="11"/>
        <rFont val="宋体"/>
        <family val="3"/>
        <charset val="134"/>
      </rPr>
      <t>备注</t>
    </r>
  </si>
  <si>
    <t>用量</t>
  </si>
  <si>
    <t>成本</t>
  </si>
  <si>
    <t>坐垫总成-前座（2010）</t>
  </si>
  <si>
    <t>2010车身，织物通风面套</t>
  </si>
  <si>
    <t>A</t>
  </si>
  <si>
    <t>6903010-H26-C00</t>
  </si>
  <si>
    <t>528*889*204</t>
  </si>
  <si>
    <t>SLT0002155</t>
  </si>
  <si>
    <t>6903010-H05-C00</t>
  </si>
  <si>
    <t>2010车身，非通风面套，辅料PVC</t>
  </si>
  <si>
    <t>6907300X2001B</t>
  </si>
  <si>
    <t>副驾驶员座垫通风护面总成</t>
  </si>
  <si>
    <t>护面</t>
  </si>
  <si>
    <t>SLT0011514</t>
  </si>
  <si>
    <t>6902300X2001A</t>
  </si>
  <si>
    <t>副驾驶员座垫护面总成</t>
  </si>
  <si>
    <t>2010车身，非通风，辅料PVC</t>
  </si>
  <si>
    <t>GHRC00001</t>
  </si>
  <si>
    <t>SLT0000387</t>
  </si>
  <si>
    <t>FTK1-7203 000</t>
  </si>
  <si>
    <t>乘客双人座垫泡沫总成</t>
  </si>
  <si>
    <t>2010车身，新开</t>
  </si>
  <si>
    <t>6903310X2001A</t>
  </si>
  <si>
    <r>
      <rPr>
        <sz val="11"/>
        <rFont val="宋体"/>
        <family val="3"/>
        <charset val="134"/>
      </rPr>
      <t>参考</t>
    </r>
    <r>
      <rPr>
        <sz val="11"/>
        <rFont val="Arial"/>
        <family val="2"/>
      </rPr>
      <t>K1</t>
    </r>
  </si>
  <si>
    <t>FTK1-7203 001</t>
  </si>
  <si>
    <t>双人座垫泡沫本</t>
  </si>
  <si>
    <t>聚氨酯</t>
  </si>
  <si>
    <t>PUR，65km/m³</t>
  </si>
  <si>
    <t>65km/m³</t>
  </si>
  <si>
    <t>SCS0004310</t>
  </si>
  <si>
    <t>钢丝2.5*330</t>
  </si>
  <si>
    <t>新开</t>
  </si>
  <si>
    <t>C</t>
  </si>
  <si>
    <t>6903112X2001A</t>
  </si>
  <si>
    <t>线材</t>
  </si>
  <si>
    <t>φ2
60</t>
  </si>
  <si>
    <t>SLT0001093</t>
  </si>
  <si>
    <t>钢丝2.5*270</t>
  </si>
  <si>
    <t>6903313X2001A</t>
  </si>
  <si>
    <t>SLT0001100</t>
  </si>
  <si>
    <t>K1双人座无纺布</t>
  </si>
  <si>
    <t>6803223X2001A</t>
  </si>
  <si>
    <t>钢丝</t>
  </si>
  <si>
    <t>60 φ2</t>
  </si>
  <si>
    <t>250*φ2</t>
  </si>
  <si>
    <t>SLT0000393</t>
  </si>
  <si>
    <t>FTK1-7211 000</t>
  </si>
  <si>
    <t>双人第一排座垫骨架总成</t>
  </si>
  <si>
    <t>借用A95</t>
  </si>
  <si>
    <t>SLT0002122</t>
  </si>
  <si>
    <t>6804530X2001A</t>
  </si>
  <si>
    <t>驾驶员左侧滑轨总成</t>
  </si>
  <si>
    <t>SLT0002123</t>
  </si>
  <si>
    <t>6804540X2001A</t>
  </si>
  <si>
    <t>驾驶员右侧滑轨总成</t>
  </si>
  <si>
    <t>A3</t>
  </si>
  <si>
    <t>SLT0002124</t>
  </si>
  <si>
    <t>6801101X2001A</t>
  </si>
  <si>
    <t>驾驶员U型把手</t>
  </si>
  <si>
    <t>A4</t>
  </si>
  <si>
    <t>SLT0002165</t>
  </si>
  <si>
    <t>6900103X2001A</t>
  </si>
  <si>
    <t>坐垫总成-前座包装袋</t>
  </si>
  <si>
    <t>2010车身</t>
  </si>
  <si>
    <t>PE袋</t>
  </si>
  <si>
    <t>SLT0002166</t>
  </si>
  <si>
    <t>6900203X2001A</t>
  </si>
  <si>
    <t>1895车身</t>
  </si>
  <si>
    <t>6900306X2001A</t>
  </si>
  <si>
    <t>坐垫总成-前座产品标识</t>
  </si>
  <si>
    <t>标签</t>
  </si>
  <si>
    <t>6900307X2001A</t>
  </si>
  <si>
    <t>0</t>
  </si>
  <si>
    <t>SLT0002438</t>
  </si>
  <si>
    <t>6905020CH26-C00</t>
  </si>
  <si>
    <t>SLT0000001</t>
  </si>
  <si>
    <t>L项目端盖</t>
  </si>
  <si>
    <t>轻卡黑色</t>
  </si>
  <si>
    <t>BFA0000008</t>
  </si>
  <si>
    <t>φ8弹簧垫(黑色)</t>
  </si>
  <si>
    <t>黑色</t>
  </si>
  <si>
    <t>BFA0000007</t>
  </si>
  <si>
    <t>φ8平垫(黑色)</t>
  </si>
  <si>
    <t>SLT0000340</t>
  </si>
  <si>
    <t>k1司机背包装膜窄车</t>
  </si>
  <si>
    <t>SLT0001572</t>
  </si>
  <si>
    <t>J6F大背折叠器</t>
  </si>
  <si>
    <t>SLT0002447</t>
  </si>
  <si>
    <t>前座副靠背护面总成</t>
  </si>
  <si>
    <t>SLT0001629</t>
  </si>
  <si>
    <t>前座副靠背泡沫总成</t>
  </si>
  <si>
    <t>SLT0012192</t>
  </si>
  <si>
    <t>6905020CH26-C00标识</t>
  </si>
  <si>
    <t>SLT0002142</t>
  </si>
  <si>
    <t>前座副背骨架焊接总成</t>
  </si>
  <si>
    <t>SLT0002185</t>
  </si>
  <si>
    <t>6905020-H26-C00</t>
  </si>
  <si>
    <t>SLT0000780</t>
  </si>
  <si>
    <t>驾驶员靠背包装膜</t>
  </si>
  <si>
    <t>SLT0002187</t>
  </si>
  <si>
    <t>SLT0012200</t>
  </si>
  <si>
    <t>6905020-H26-C00标识</t>
  </si>
  <si>
    <t>SLT0002186</t>
  </si>
  <si>
    <t>SLT0002188</t>
  </si>
  <si>
    <t>SLT0002190</t>
  </si>
  <si>
    <t>6905100-H26-C00</t>
  </si>
  <si>
    <t>SLT0000069</t>
  </si>
  <si>
    <t>合页</t>
  </si>
  <si>
    <t>M4轻卡</t>
  </si>
  <si>
    <t>BFA0000024</t>
  </si>
  <si>
    <t>十字槽沉头自攻螺钉</t>
  </si>
  <si>
    <t>M4*12镀</t>
  </si>
  <si>
    <t>BFA0000013</t>
  </si>
  <si>
    <t>ST4.2*13自攻螺钉达克罗黑</t>
  </si>
  <si>
    <t>达克罗黑</t>
  </si>
  <si>
    <t>SLT0000790</t>
  </si>
  <si>
    <t>M4缓冲垫</t>
  </si>
  <si>
    <t>SLT0000800</t>
  </si>
  <si>
    <t>副驾驶员小背包装膜</t>
  </si>
  <si>
    <t>SLT0002430</t>
  </si>
  <si>
    <t>前座中间靠背护面总成</t>
  </si>
  <si>
    <t>SLT0012197</t>
  </si>
  <si>
    <t>6905100-H26-C00标识</t>
  </si>
  <si>
    <t>SLT0002150</t>
  </si>
  <si>
    <t>中间座靠背泡沫总成</t>
  </si>
  <si>
    <t>SLT0010054</t>
  </si>
  <si>
    <t>J6F小背储物盒下盒</t>
  </si>
  <si>
    <t>SLT0000801</t>
  </si>
  <si>
    <t>M4小背骨架(2060)</t>
  </si>
  <si>
    <t>骨架</t>
  </si>
  <si>
    <t>SLT0001573</t>
  </si>
  <si>
    <t>J6F小背折叠器</t>
  </si>
  <si>
    <t>SLT0010053</t>
  </si>
  <si>
    <t>J6F小背储物盒上盒</t>
  </si>
  <si>
    <t>SLT0002147</t>
  </si>
  <si>
    <t>6905100-H22-C00</t>
  </si>
  <si>
    <t>SLT0002152</t>
  </si>
  <si>
    <t>J7F-AA97</t>
  </si>
  <si>
    <t>SLT0012193</t>
  </si>
  <si>
    <t>6905100-H22-C00标识</t>
  </si>
  <si>
    <t>SLT0011350</t>
  </si>
  <si>
    <t>1730小背置物盒黑色</t>
  </si>
  <si>
    <t>J7-AA97</t>
  </si>
  <si>
    <t>SLT0001806</t>
  </si>
  <si>
    <t>J7F-BA97</t>
  </si>
  <si>
    <t>SLT0002149</t>
  </si>
  <si>
    <t>中间座靠背骨架总成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</si>
</sst>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76" formatCode="##,###,##0.0########"/>
    <numFmt numFmtId="177" formatCode="######"/>
    <numFmt numFmtId="178" formatCode="##0.00\%"/>
    <numFmt numFmtId="179" formatCode="###,###,##0.0####"/>
    <numFmt numFmtId="180" formatCode="###,##0.00000"/>
    <numFmt numFmtId="181" formatCode="###,##0.00##"/>
    <numFmt numFmtId="182" formatCode="###,##0.00"/>
    <numFmt numFmtId="183" formatCode="0.0000_);[Red]\(0.0000\)"/>
    <numFmt numFmtId="184" formatCode="0_);[Red]\(0\)"/>
    <numFmt numFmtId="185" formatCode="0.000_);[Red]\(0.000\)"/>
    <numFmt numFmtId="186" formatCode="_ * #,##0_ ;_ * \-#,##0_ ;_ * &quot;-&quot;??_ ;_ @_ "/>
    <numFmt numFmtId="187" formatCode="&quot;$&quot;#,##0.00_);[Red]\(&quot;$&quot;#,##0.00\)"/>
  </numFmts>
  <fonts count="49">
    <font>
      <sz val="11"/>
      <name val="宋体"/>
      <charset val="134"/>
    </font>
    <font>
      <sz val="11"/>
      <color theme="1"/>
      <name val="宋体"/>
      <family val="3"/>
      <charset val="134"/>
      <scheme val="minor"/>
    </font>
    <font>
      <sz val="8"/>
      <color rgb="FF000000"/>
      <name val="Microsoft Sans Serif"/>
      <family val="2"/>
    </font>
    <font>
      <sz val="8"/>
      <color rgb="FF0000FF"/>
      <name val="Microsoft Sans Serif"/>
      <family val="2"/>
    </font>
    <font>
      <sz val="11"/>
      <name val="Arial"/>
      <family val="2"/>
    </font>
    <font>
      <sz val="11"/>
      <name val="微软雅黑"/>
      <family val="2"/>
      <charset val="134"/>
    </font>
    <font>
      <b/>
      <sz val="14"/>
      <name val="Arial"/>
      <family val="2"/>
    </font>
    <font>
      <b/>
      <sz val="14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b/>
      <sz val="14"/>
      <name val="微软雅黑"/>
      <family val="2"/>
      <charset val="134"/>
    </font>
    <font>
      <b/>
      <sz val="20"/>
      <name val="宋体"/>
      <family val="3"/>
      <charset val="134"/>
    </font>
    <font>
      <sz val="10"/>
      <name val="微软雅黑"/>
      <family val="2"/>
      <charset val="134"/>
    </font>
    <font>
      <sz val="10"/>
      <name val="宋体"/>
      <family val="3"/>
      <charset val="134"/>
    </font>
    <font>
      <b/>
      <sz val="20"/>
      <name val="微软雅黑"/>
      <family val="2"/>
      <charset val="134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8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8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4"/>
      <color rgb="FFFF0000"/>
      <name val="宋体"/>
      <family val="3"/>
      <charset val="134"/>
      <scheme val="minor"/>
    </font>
    <font>
      <b/>
      <sz val="14"/>
      <color rgb="FF000000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宋体"/>
      <family val="3"/>
      <charset val="134"/>
      <scheme val="minor"/>
    </font>
    <font>
      <b/>
      <sz val="14"/>
      <color rgb="FF000000"/>
      <name val="宋体"/>
      <family val="3"/>
      <charset val="134"/>
    </font>
    <font>
      <strike/>
      <sz val="11"/>
      <name val="微软雅黑"/>
      <family val="2"/>
      <charset val="134"/>
    </font>
    <font>
      <strike/>
      <sz val="11"/>
      <color rgb="FFFF0000"/>
      <name val="微软雅黑"/>
      <family val="2"/>
      <charset val="134"/>
    </font>
    <font>
      <strike/>
      <sz val="12"/>
      <color rgb="FFFF0000"/>
      <name val="微软雅黑"/>
      <family val="2"/>
      <charset val="134"/>
    </font>
    <font>
      <b/>
      <strike/>
      <sz val="14"/>
      <color theme="1"/>
      <name val="宋体"/>
      <family val="3"/>
      <charset val="134"/>
      <scheme val="minor"/>
    </font>
    <font>
      <b/>
      <strike/>
      <sz val="14"/>
      <name val="宋体"/>
      <family val="3"/>
      <charset val="134"/>
      <scheme val="minor"/>
    </font>
    <font>
      <b/>
      <strike/>
      <sz val="14"/>
      <color rgb="FFFF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b/>
      <sz val="12"/>
      <name val="仿宋体"/>
      <charset val="134"/>
    </font>
    <font>
      <sz val="11"/>
      <name val="宋体"/>
      <family val="3"/>
      <charset val="134"/>
    </font>
    <font>
      <vertAlign val="superscript"/>
      <sz val="1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43" fontId="18" fillId="0" borderId="0">
      <alignment vertical="top"/>
      <protection locked="0"/>
    </xf>
    <xf numFmtId="9" fontId="1" fillId="0" borderId="0" applyFont="0" applyFill="0" applyBorder="0" applyAlignment="0" applyProtection="0">
      <alignment vertical="center"/>
    </xf>
    <xf numFmtId="0" fontId="40" fillId="0" borderId="0">
      <protection locked="0"/>
    </xf>
    <xf numFmtId="0" fontId="41" fillId="0" borderId="9" applyNumberFormat="0" applyFill="0" applyBorder="0" applyAlignment="0" applyProtection="0">
      <alignment vertical="center"/>
    </xf>
    <xf numFmtId="0" fontId="42" fillId="0" borderId="0"/>
    <xf numFmtId="0" fontId="43" fillId="0" borderId="0"/>
    <xf numFmtId="1" fontId="44" fillId="0" borderId="9">
      <protection locked="0"/>
    </xf>
    <xf numFmtId="0" fontId="42" fillId="0" borderId="0"/>
  </cellStyleXfs>
  <cellXfs count="359">
    <xf numFmtId="0" fontId="0" fillId="0" borderId="0" xfId="0">
      <alignment vertical="center"/>
    </xf>
    <xf numFmtId="0" fontId="1" fillId="0" borderId="0" xfId="0" applyFont="1" applyFill="1" applyAlignment="1"/>
    <xf numFmtId="0" fontId="0" fillId="2" borderId="0" xfId="0" applyFill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right" vertical="center"/>
    </xf>
    <xf numFmtId="177" fontId="2" fillId="0" borderId="2" xfId="0" applyNumberFormat="1" applyFont="1" applyFill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/>
    </xf>
    <xf numFmtId="179" fontId="2" fillId="0" borderId="2" xfId="0" applyNumberFormat="1" applyFont="1" applyFill="1" applyBorder="1" applyAlignment="1">
      <alignment horizontal="right" vertical="center"/>
    </xf>
    <xf numFmtId="176" fontId="2" fillId="3" borderId="2" xfId="0" applyNumberFormat="1" applyFont="1" applyFill="1" applyBorder="1" applyAlignment="1">
      <alignment horizontal="right" vertical="center"/>
    </xf>
    <xf numFmtId="14" fontId="2" fillId="3" borderId="2" xfId="0" applyNumberFormat="1" applyFont="1" applyFill="1" applyBorder="1" applyAlignment="1">
      <alignment horizontal="right" vertical="center"/>
    </xf>
    <xf numFmtId="177" fontId="2" fillId="3" borderId="2" xfId="0" applyNumberFormat="1" applyFont="1" applyFill="1" applyBorder="1" applyAlignment="1">
      <alignment horizontal="right" vertical="center"/>
    </xf>
    <xf numFmtId="178" fontId="2" fillId="3" borderId="2" xfId="0" applyNumberFormat="1" applyFont="1" applyFill="1" applyBorder="1" applyAlignment="1">
      <alignment horizontal="right" vertical="center"/>
    </xf>
    <xf numFmtId="179" fontId="2" fillId="3" borderId="2" xfId="0" applyNumberFormat="1" applyFont="1" applyFill="1" applyBorder="1" applyAlignment="1">
      <alignment horizontal="right" vertical="center"/>
    </xf>
    <xf numFmtId="176" fontId="2" fillId="3" borderId="3" xfId="0" applyNumberFormat="1" applyFont="1" applyFill="1" applyBorder="1" applyAlignment="1">
      <alignment horizontal="right" vertical="center"/>
    </xf>
    <xf numFmtId="14" fontId="2" fillId="3" borderId="3" xfId="0" applyNumberFormat="1" applyFont="1" applyFill="1" applyBorder="1" applyAlignment="1">
      <alignment horizontal="right" vertical="center"/>
    </xf>
    <xf numFmtId="177" fontId="2" fillId="3" borderId="3" xfId="0" applyNumberFormat="1" applyFont="1" applyFill="1" applyBorder="1" applyAlignment="1">
      <alignment horizontal="right" vertical="center"/>
    </xf>
    <xf numFmtId="178" fontId="2" fillId="3" borderId="3" xfId="0" applyNumberFormat="1" applyFont="1" applyFill="1" applyBorder="1" applyAlignment="1">
      <alignment horizontal="right" vertical="center"/>
    </xf>
    <xf numFmtId="179" fontId="2" fillId="3" borderId="3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180" fontId="2" fillId="0" borderId="2" xfId="0" applyNumberFormat="1" applyFont="1" applyFill="1" applyBorder="1" applyAlignment="1">
      <alignment horizontal="right" vertical="center"/>
    </xf>
    <xf numFmtId="181" fontId="2" fillId="2" borderId="2" xfId="0" applyNumberFormat="1" applyFont="1" applyFill="1" applyBorder="1" applyAlignment="1">
      <alignment horizontal="right" vertical="center"/>
    </xf>
    <xf numFmtId="182" fontId="2" fillId="2" borderId="2" xfId="0" applyNumberFormat="1" applyFont="1" applyFill="1" applyBorder="1" applyAlignment="1">
      <alignment horizontal="right" vertical="center"/>
    </xf>
    <xf numFmtId="180" fontId="2" fillId="3" borderId="2" xfId="0" applyNumberFormat="1" applyFont="1" applyFill="1" applyBorder="1" applyAlignment="1">
      <alignment horizontal="right" vertical="center"/>
    </xf>
    <xf numFmtId="180" fontId="2" fillId="3" borderId="3" xfId="0" applyNumberFormat="1" applyFont="1" applyFill="1" applyBorder="1" applyAlignment="1">
      <alignment horizontal="right" vertical="center"/>
    </xf>
    <xf numFmtId="181" fontId="2" fillId="2" borderId="3" xfId="0" applyNumberFormat="1" applyFont="1" applyFill="1" applyBorder="1" applyAlignment="1">
      <alignment horizontal="right" vertical="center"/>
    </xf>
    <xf numFmtId="182" fontId="2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/>
    <xf numFmtId="0" fontId="2" fillId="2" borderId="7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176" fontId="2" fillId="0" borderId="3" xfId="0" applyNumberFormat="1" applyFont="1" applyFill="1" applyBorder="1" applyAlignment="1">
      <alignment horizontal="right" vertical="center"/>
    </xf>
    <xf numFmtId="14" fontId="2" fillId="0" borderId="3" xfId="0" applyNumberFormat="1" applyFont="1" applyFill="1" applyBorder="1" applyAlignment="1">
      <alignment horizontal="right" vertical="center"/>
    </xf>
    <xf numFmtId="177" fontId="2" fillId="0" borderId="3" xfId="0" applyNumberFormat="1" applyFont="1" applyFill="1" applyBorder="1" applyAlignment="1">
      <alignment horizontal="right" vertical="center"/>
    </xf>
    <xf numFmtId="178" fontId="2" fillId="0" borderId="3" xfId="0" applyNumberFormat="1" applyFont="1" applyFill="1" applyBorder="1" applyAlignment="1">
      <alignment horizontal="right" vertical="center"/>
    </xf>
    <xf numFmtId="179" fontId="2" fillId="0" borderId="3" xfId="0" applyNumberFormat="1" applyFont="1" applyFill="1" applyBorder="1" applyAlignment="1">
      <alignment horizontal="right" vertical="center"/>
    </xf>
    <xf numFmtId="180" fontId="2" fillId="0" borderId="3" xfId="0" applyNumberFormat="1" applyFont="1" applyFill="1" applyBorder="1" applyAlignment="1">
      <alignment horizontal="right" vertical="center"/>
    </xf>
    <xf numFmtId="0" fontId="4" fillId="0" borderId="0" xfId="4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  <xf numFmtId="0" fontId="0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8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8" applyNumberFormat="1" applyFont="1" applyFill="1" applyBorder="1" applyAlignment="1" applyProtection="1">
      <alignment horizontal="left" vertical="center" wrapText="1"/>
      <protection locked="0"/>
    </xf>
    <xf numFmtId="0" fontId="4" fillId="0" borderId="0" xfId="8" applyFont="1" applyFill="1" applyBorder="1" applyAlignment="1" applyProtection="1">
      <alignment horizontal="center" vertical="center" wrapText="1"/>
      <protection locked="0"/>
    </xf>
    <xf numFmtId="49" fontId="4" fillId="0" borderId="0" xfId="8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8" applyFont="1" applyFill="1" applyBorder="1" applyAlignment="1" applyProtection="1">
      <alignment horizontal="left" vertical="center"/>
      <protection locked="0"/>
    </xf>
    <xf numFmtId="0" fontId="6" fillId="0" borderId="9" xfId="8" applyFont="1" applyFill="1" applyBorder="1" applyAlignment="1" applyProtection="1">
      <alignment horizontal="left" vertical="center" wrapText="1"/>
      <protection locked="0"/>
    </xf>
    <xf numFmtId="0" fontId="0" fillId="0" borderId="8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8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8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/>
    </xf>
    <xf numFmtId="0" fontId="0" fillId="2" borderId="8" xfId="4" applyNumberFormat="1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0" fontId="8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8" applyNumberFormat="1" applyFont="1" applyFill="1" applyBorder="1" applyAlignment="1" applyProtection="1">
      <alignment horizontal="center" vertical="center" wrapText="1"/>
      <protection locked="0"/>
    </xf>
    <xf numFmtId="184" fontId="12" fillId="0" borderId="9" xfId="6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8" fillId="0" borderId="9" xfId="4" applyFont="1" applyFill="1" applyBorder="1" applyAlignment="1" applyProtection="1">
      <alignment horizontal="left" vertical="center" wrapText="1"/>
      <protection locked="0"/>
    </xf>
    <xf numFmtId="0" fontId="13" fillId="0" borderId="9" xfId="8" applyNumberFormat="1" applyFont="1" applyFill="1" applyBorder="1" applyAlignment="1" applyProtection="1">
      <alignment horizontal="center" vertical="center" wrapText="1"/>
      <protection locked="0"/>
    </xf>
    <xf numFmtId="184" fontId="12" fillId="0" borderId="9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2" borderId="9" xfId="8" applyNumberFormat="1" applyFont="1" applyFill="1" applyBorder="1" applyAlignment="1" applyProtection="1">
      <alignment horizontal="center" vertical="center" wrapText="1"/>
      <protection locked="0"/>
    </xf>
    <xf numFmtId="184" fontId="12" fillId="2" borderId="9" xfId="6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8" fillId="2" borderId="9" xfId="4" applyFont="1" applyFill="1" applyBorder="1" applyAlignment="1" applyProtection="1">
      <alignment horizontal="left" vertical="center" wrapText="1"/>
      <protection locked="0"/>
    </xf>
    <xf numFmtId="0" fontId="13" fillId="2" borderId="9" xfId="8" applyNumberFormat="1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 wrapText="1"/>
    </xf>
    <xf numFmtId="0" fontId="13" fillId="0" borderId="9" xfId="4" applyFont="1" applyFill="1" applyBorder="1" applyAlignment="1" applyProtection="1">
      <alignment vertical="center" wrapText="1" shrinkToFit="1"/>
      <protection locked="0"/>
    </xf>
    <xf numFmtId="0" fontId="8" fillId="0" borderId="9" xfId="5" applyNumberFormat="1" applyFont="1" applyFill="1" applyBorder="1" applyAlignment="1">
      <alignment horizontal="center" vertical="center" wrapText="1"/>
    </xf>
    <xf numFmtId="0" fontId="8" fillId="0" borderId="10" xfId="8" applyNumberFormat="1" applyFont="1" applyFill="1" applyBorder="1" applyAlignment="1" applyProtection="1">
      <alignment horizontal="center" vertical="center" wrapText="1"/>
      <protection locked="0"/>
    </xf>
    <xf numFmtId="184" fontId="12" fillId="0" borderId="10" xfId="6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left" vertical="center" wrapText="1"/>
    </xf>
    <xf numFmtId="0" fontId="13" fillId="0" borderId="10" xfId="8" applyNumberFormat="1" applyFont="1" applyFill="1" applyBorder="1" applyAlignment="1" applyProtection="1">
      <alignment horizontal="center" vertical="center" wrapText="1"/>
      <protection locked="0"/>
    </xf>
    <xf numFmtId="49" fontId="8" fillId="0" borderId="9" xfId="8" applyNumberFormat="1" applyFont="1" applyFill="1" applyBorder="1" applyAlignment="1" applyProtection="1">
      <alignment horizontal="center" vertical="center" wrapText="1"/>
      <protection locked="0"/>
    </xf>
    <xf numFmtId="49" fontId="13" fillId="0" borderId="9" xfId="8" applyNumberFormat="1" applyFont="1" applyFill="1" applyBorder="1" applyAlignment="1" applyProtection="1">
      <alignment horizontal="center" vertical="center" wrapText="1"/>
      <protection locked="0"/>
    </xf>
    <xf numFmtId="184" fontId="8" fillId="0" borderId="9" xfId="6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8" fillId="0" borderId="9" xfId="4" applyNumberFormat="1" applyFont="1" applyFill="1" applyBorder="1" applyAlignment="1" applyProtection="1">
      <alignment horizontal="center" vertical="center" wrapText="1"/>
      <protection locked="0"/>
    </xf>
    <xf numFmtId="49" fontId="13" fillId="0" borderId="9" xfId="4" applyNumberFormat="1" applyFont="1" applyFill="1" applyBorder="1" applyAlignment="1" applyProtection="1">
      <alignment horizontal="center" vertical="center" wrapText="1"/>
      <protection locked="0"/>
    </xf>
    <xf numFmtId="184" fontId="8" fillId="0" borderId="9" xfId="0" applyNumberFormat="1" applyFont="1" applyFill="1" applyBorder="1" applyAlignment="1">
      <alignment horizontal="center" vertical="center" wrapText="1"/>
    </xf>
    <xf numFmtId="49" fontId="8" fillId="2" borderId="9" xfId="8" applyNumberFormat="1" applyFont="1" applyFill="1" applyBorder="1" applyAlignment="1" applyProtection="1">
      <alignment horizontal="center" vertical="center" wrapText="1"/>
      <protection locked="0"/>
    </xf>
    <xf numFmtId="49" fontId="13" fillId="2" borderId="9" xfId="8" applyNumberFormat="1" applyFont="1" applyFill="1" applyBorder="1" applyAlignment="1" applyProtection="1">
      <alignment horizontal="center" vertical="center" wrapText="1"/>
      <protection locked="0"/>
    </xf>
    <xf numFmtId="184" fontId="8" fillId="2" borderId="9" xfId="6" applyNumberFormat="1" applyFont="1" applyFill="1" applyBorder="1" applyAlignment="1">
      <alignment horizontal="center" vertical="center" wrapText="1"/>
    </xf>
    <xf numFmtId="49" fontId="8" fillId="2" borderId="9" xfId="4" applyNumberFormat="1" applyFont="1" applyFill="1" applyBorder="1" applyAlignment="1" applyProtection="1">
      <alignment horizontal="center" vertical="center" wrapText="1"/>
      <protection locked="0"/>
    </xf>
    <xf numFmtId="49" fontId="13" fillId="2" borderId="9" xfId="4" applyNumberFormat="1" applyFont="1" applyFill="1" applyBorder="1" applyAlignment="1" applyProtection="1">
      <alignment horizontal="center" vertical="center" wrapText="1"/>
      <protection locked="0"/>
    </xf>
    <xf numFmtId="184" fontId="8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49" fontId="8" fillId="0" borderId="10" xfId="0" applyNumberFormat="1" applyFont="1" applyFill="1" applyBorder="1" applyAlignment="1">
      <alignment horizontal="center" vertical="center" wrapText="1"/>
    </xf>
    <xf numFmtId="49" fontId="13" fillId="0" borderId="10" xfId="8" applyNumberFormat="1" applyFont="1" applyFill="1" applyBorder="1" applyAlignment="1" applyProtection="1">
      <alignment horizontal="center" vertical="center" wrapText="1"/>
      <protection locked="0"/>
    </xf>
    <xf numFmtId="184" fontId="8" fillId="0" borderId="10" xfId="0" applyNumberFormat="1" applyFont="1" applyFill="1" applyBorder="1" applyAlignment="1">
      <alignment horizontal="center" vertical="center" wrapText="1"/>
    </xf>
    <xf numFmtId="0" fontId="8" fillId="0" borderId="10" xfId="8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>
      <alignment horizontal="center" vertical="center" wrapText="1"/>
    </xf>
    <xf numFmtId="183" fontId="12" fillId="0" borderId="9" xfId="6" applyNumberFormat="1" applyFont="1" applyFill="1" applyBorder="1" applyAlignment="1">
      <alignment horizontal="center" vertical="center" wrapText="1"/>
    </xf>
    <xf numFmtId="0" fontId="13" fillId="0" borderId="12" xfId="8" applyNumberFormat="1" applyFont="1" applyFill="1" applyBorder="1" applyAlignment="1" applyProtection="1">
      <alignment horizontal="center" vertical="center" wrapText="1"/>
      <protection locked="0"/>
    </xf>
    <xf numFmtId="183" fontId="12" fillId="0" borderId="9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83" fontId="12" fillId="2" borderId="9" xfId="6" applyNumberFormat="1" applyFont="1" applyFill="1" applyBorder="1" applyAlignment="1">
      <alignment horizontal="center" vertical="center"/>
    </xf>
    <xf numFmtId="0" fontId="12" fillId="2" borderId="9" xfId="4" applyFont="1" applyFill="1" applyBorder="1" applyAlignment="1" applyProtection="1">
      <alignment horizontal="center" vertical="center" wrapText="1" shrinkToFit="1"/>
      <protection locked="0"/>
    </xf>
    <xf numFmtId="0" fontId="12" fillId="0" borderId="9" xfId="4" applyFont="1" applyFill="1" applyBorder="1" applyAlignment="1" applyProtection="1">
      <alignment horizontal="center" vertical="center" wrapText="1" shrinkToFit="1"/>
      <protection locked="0"/>
    </xf>
    <xf numFmtId="183" fontId="12" fillId="2" borderId="9" xfId="6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83" fontId="12" fillId="0" borderId="10" xfId="6" applyNumberFormat="1" applyFont="1" applyFill="1" applyBorder="1" applyAlignment="1">
      <alignment horizontal="center" vertical="center" wrapText="1"/>
    </xf>
    <xf numFmtId="49" fontId="8" fillId="0" borderId="10" xfId="4" applyNumberFormat="1" applyFont="1" applyFill="1" applyBorder="1" applyAlignment="1" applyProtection="1">
      <alignment horizontal="center" vertical="center" wrapText="1"/>
      <protection locked="0"/>
    </xf>
    <xf numFmtId="184" fontId="8" fillId="0" borderId="9" xfId="0" applyNumberFormat="1" applyFont="1" applyFill="1" applyBorder="1" applyAlignment="1">
      <alignment horizontal="left" vertical="center" wrapText="1"/>
    </xf>
    <xf numFmtId="184" fontId="8" fillId="2" borderId="9" xfId="0" applyNumberFormat="1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0" fillId="0" borderId="9" xfId="8" applyFont="1" applyFill="1" applyBorder="1" applyAlignment="1" applyProtection="1">
      <alignment horizontal="center" vertical="center" wrapText="1"/>
      <protection locked="0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16" fillId="0" borderId="9" xfId="8" applyNumberFormat="1" applyFont="1" applyFill="1" applyBorder="1" applyAlignment="1" applyProtection="1">
      <alignment horizontal="center" vertical="center" wrapText="1"/>
      <protection locked="0"/>
    </xf>
    <xf numFmtId="0" fontId="16" fillId="2" borderId="9" xfId="8" applyNumberFormat="1" applyFont="1" applyFill="1" applyBorder="1" applyAlignment="1" applyProtection="1">
      <alignment horizontal="center" vertical="center" wrapText="1"/>
      <protection locked="0"/>
    </xf>
    <xf numFmtId="185" fontId="8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4" applyFont="1" applyFill="1" applyBorder="1" applyAlignment="1" applyProtection="1">
      <alignment horizontal="left" vertical="center" wrapText="1" shrinkToFit="1"/>
      <protection locked="0"/>
    </xf>
    <xf numFmtId="0" fontId="8" fillId="0" borderId="12" xfId="4" applyFont="1" applyFill="1" applyBorder="1" applyAlignment="1" applyProtection="1">
      <alignment horizontal="center" vertical="center" wrapText="1" shrinkToFit="1"/>
      <protection locked="0"/>
    </xf>
    <xf numFmtId="185" fontId="8" fillId="2" borderId="9" xfId="4" applyNumberFormat="1" applyFont="1" applyFill="1" applyBorder="1" applyAlignment="1" applyProtection="1">
      <alignment horizontal="center" vertical="center" wrapText="1"/>
      <protection locked="0"/>
    </xf>
    <xf numFmtId="0" fontId="8" fillId="2" borderId="9" xfId="4" applyFont="1" applyFill="1" applyBorder="1" applyAlignment="1" applyProtection="1">
      <alignment horizontal="center" vertical="center" wrapText="1" shrinkToFit="1"/>
      <protection locked="0"/>
    </xf>
    <xf numFmtId="0" fontId="8" fillId="0" borderId="9" xfId="4" applyFont="1" applyFill="1" applyBorder="1" applyAlignment="1" applyProtection="1">
      <alignment horizontal="center" vertical="center" wrapText="1" shrinkToFit="1"/>
      <protection locked="0"/>
    </xf>
    <xf numFmtId="0" fontId="8" fillId="0" borderId="9" xfId="8" applyNumberFormat="1" applyFont="1" applyFill="1" applyBorder="1" applyAlignment="1" applyProtection="1">
      <alignment horizontal="left" vertical="center" wrapText="1"/>
      <protection locked="0"/>
    </xf>
    <xf numFmtId="185" fontId="8" fillId="0" borderId="10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8" applyNumberFormat="1" applyFont="1" applyFill="1" applyBorder="1" applyAlignment="1" applyProtection="1">
      <alignment horizontal="left" vertical="center" wrapText="1"/>
      <protection locked="0"/>
    </xf>
    <xf numFmtId="49" fontId="8" fillId="2" borderId="10" xfId="0" applyNumberFormat="1" applyFont="1" applyFill="1" applyBorder="1" applyAlignment="1">
      <alignment horizontal="center" vertical="center" wrapText="1"/>
    </xf>
    <xf numFmtId="43" fontId="0" fillId="0" borderId="0" xfId="0" applyNumberFormat="1">
      <alignment vertical="center"/>
    </xf>
    <xf numFmtId="43" fontId="2" fillId="0" borderId="1" xfId="0" applyNumberFormat="1" applyFont="1" applyFill="1" applyBorder="1" applyAlignment="1">
      <alignment horizontal="right" vertical="center"/>
    </xf>
    <xf numFmtId="181" fontId="2" fillId="0" borderId="2" xfId="0" applyNumberFormat="1" applyFont="1" applyFill="1" applyBorder="1" applyAlignment="1">
      <alignment horizontal="right" vertical="center"/>
    </xf>
    <xf numFmtId="182" fontId="2" fillId="0" borderId="2" xfId="0" applyNumberFormat="1" applyFont="1" applyFill="1" applyBorder="1" applyAlignment="1">
      <alignment horizontal="right" vertical="center"/>
    </xf>
    <xf numFmtId="43" fontId="2" fillId="0" borderId="2" xfId="0" applyNumberFormat="1" applyFont="1" applyFill="1" applyBorder="1" applyAlignment="1">
      <alignment horizontal="right" vertical="center"/>
    </xf>
    <xf numFmtId="181" fontId="2" fillId="3" borderId="2" xfId="0" applyNumberFormat="1" applyFont="1" applyFill="1" applyBorder="1" applyAlignment="1">
      <alignment horizontal="right" vertical="center"/>
    </xf>
    <xf numFmtId="182" fontId="2" fillId="3" borderId="2" xfId="0" applyNumberFormat="1" applyFont="1" applyFill="1" applyBorder="1" applyAlignment="1">
      <alignment horizontal="right" vertical="center"/>
    </xf>
    <xf numFmtId="43" fontId="2" fillId="3" borderId="2" xfId="0" applyNumberFormat="1" applyFont="1" applyFill="1" applyBorder="1" applyAlignment="1">
      <alignment horizontal="right" vertical="center"/>
    </xf>
    <xf numFmtId="181" fontId="2" fillId="3" borderId="3" xfId="0" applyNumberFormat="1" applyFont="1" applyFill="1" applyBorder="1" applyAlignment="1">
      <alignment horizontal="right" vertical="center"/>
    </xf>
    <xf numFmtId="182" fontId="2" fillId="3" borderId="3" xfId="0" applyNumberFormat="1" applyFont="1" applyFill="1" applyBorder="1" applyAlignment="1">
      <alignment horizontal="right" vertical="center"/>
    </xf>
    <xf numFmtId="43" fontId="2" fillId="4" borderId="3" xfId="0" applyNumberFormat="1" applyFont="1" applyFill="1" applyBorder="1" applyAlignment="1">
      <alignment horizontal="right" vertical="center"/>
    </xf>
    <xf numFmtId="0" fontId="17" fillId="4" borderId="3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right" vertical="center"/>
    </xf>
    <xf numFmtId="43" fontId="1" fillId="0" borderId="0" xfId="0" applyNumberFormat="1" applyFont="1" applyFill="1" applyAlignment="1"/>
    <xf numFmtId="0" fontId="8" fillId="0" borderId="13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15" fillId="0" borderId="9" xfId="8" applyNumberFormat="1" applyFont="1" applyFill="1" applyBorder="1" applyAlignment="1" applyProtection="1">
      <alignment horizontal="center" vertical="center" wrapText="1"/>
      <protection locked="0"/>
    </xf>
    <xf numFmtId="0" fontId="15" fillId="6" borderId="9" xfId="8" applyNumberFormat="1" applyFont="1" applyFill="1" applyBorder="1" applyAlignment="1" applyProtection="1">
      <alignment horizontal="center" vertical="center" wrapText="1"/>
      <protection locked="0"/>
    </xf>
    <xf numFmtId="0" fontId="2" fillId="7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 wrapText="1"/>
    </xf>
    <xf numFmtId="0" fontId="18" fillId="9" borderId="9" xfId="0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0" fontId="19" fillId="0" borderId="0" xfId="0" applyFont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9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1" fillId="8" borderId="9" xfId="0" applyFont="1" applyFill="1" applyBorder="1" applyAlignment="1">
      <alignment vertical="center" wrapText="1"/>
    </xf>
    <xf numFmtId="0" fontId="19" fillId="8" borderId="9" xfId="0" applyFont="1" applyFill="1" applyBorder="1">
      <alignment vertical="center"/>
    </xf>
    <xf numFmtId="0" fontId="21" fillId="8" borderId="16" xfId="0" applyFont="1" applyFill="1" applyBorder="1" applyAlignment="1">
      <alignment vertical="center" wrapText="1"/>
    </xf>
    <xf numFmtId="0" fontId="19" fillId="8" borderId="0" xfId="0" applyFont="1" applyFill="1">
      <alignment vertical="center"/>
    </xf>
    <xf numFmtId="43" fontId="19" fillId="8" borderId="9" xfId="1" applyFont="1" applyFill="1" applyBorder="1" applyAlignment="1" applyProtection="1">
      <alignment vertical="center"/>
    </xf>
    <xf numFmtId="0" fontId="5" fillId="0" borderId="9" xfId="0" applyFont="1" applyBorder="1" applyAlignment="1">
      <alignment horizontal="center" vertical="center" wrapText="1"/>
    </xf>
    <xf numFmtId="43" fontId="5" fillId="8" borderId="9" xfId="1" applyFont="1" applyFill="1" applyBorder="1" applyAlignment="1" applyProtection="1">
      <alignment vertical="center"/>
    </xf>
    <xf numFmtId="43" fontId="5" fillId="0" borderId="9" xfId="1" applyFont="1" applyBorder="1" applyAlignment="1" applyProtection="1">
      <alignment vertical="center"/>
    </xf>
    <xf numFmtId="43" fontId="19" fillId="0" borderId="0" xfId="0" applyNumberFormat="1" applyFont="1" applyBorder="1">
      <alignment vertical="center"/>
    </xf>
    <xf numFmtId="0" fontId="19" fillId="0" borderId="9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19" fillId="1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43" fontId="19" fillId="0" borderId="0" xfId="0" applyNumberFormat="1" applyFont="1" applyAlignment="1">
      <alignment horizontal="center" vertical="center"/>
    </xf>
    <xf numFmtId="10" fontId="19" fillId="0" borderId="0" xfId="2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1" fillId="0" borderId="9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/>
    </xf>
    <xf numFmtId="43" fontId="26" fillId="4" borderId="9" xfId="0" applyNumberFormat="1" applyFont="1" applyFill="1" applyBorder="1" applyAlignment="1">
      <alignment horizontal="center" vertical="center" wrapText="1"/>
    </xf>
    <xf numFmtId="43" fontId="27" fillId="4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8" fillId="11" borderId="9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43" fontId="29" fillId="2" borderId="9" xfId="0" applyNumberFormat="1" applyFont="1" applyFill="1" applyBorder="1" applyAlignment="1">
      <alignment horizontal="center" vertical="center"/>
    </xf>
    <xf numFmtId="43" fontId="30" fillId="4" borderId="9" xfId="1" applyNumberFormat="1" applyFont="1" applyFill="1" applyBorder="1" applyAlignment="1">
      <alignment vertical="center"/>
      <protection locked="0"/>
    </xf>
    <xf numFmtId="0" fontId="31" fillId="0" borderId="9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43" fontId="35" fillId="4" borderId="9" xfId="0" applyNumberFormat="1" applyFont="1" applyFill="1" applyBorder="1" applyAlignment="1">
      <alignment horizontal="center" vertical="center"/>
    </xf>
    <xf numFmtId="43" fontId="36" fillId="4" borderId="9" xfId="1" applyNumberFormat="1" applyFont="1" applyFill="1" applyBorder="1" applyAlignment="1">
      <alignment vertical="center"/>
      <protection locked="0"/>
    </xf>
    <xf numFmtId="0" fontId="28" fillId="12" borderId="9" xfId="0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 wrapText="1"/>
    </xf>
    <xf numFmtId="0" fontId="28" fillId="9" borderId="9" xfId="0" applyFont="1" applyFill="1" applyBorder="1" applyAlignment="1">
      <alignment horizontal="center" vertical="center" wrapText="1"/>
    </xf>
    <xf numFmtId="43" fontId="29" fillId="4" borderId="9" xfId="0" applyNumberFormat="1" applyFont="1" applyFill="1" applyBorder="1" applyAlignment="1">
      <alignment horizontal="center" vertical="center"/>
    </xf>
    <xf numFmtId="0" fontId="28" fillId="13" borderId="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43" fontId="37" fillId="4" borderId="9" xfId="0" applyNumberFormat="1" applyFont="1" applyFill="1" applyBorder="1" applyAlignment="1">
      <alignment horizontal="center" vertical="center"/>
    </xf>
    <xf numFmtId="43" fontId="26" fillId="4" borderId="9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 wrapText="1" readingOrder="1"/>
    </xf>
    <xf numFmtId="0" fontId="19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top"/>
    </xf>
    <xf numFmtId="43" fontId="19" fillId="0" borderId="0" xfId="1" applyFont="1" applyAlignment="1" applyProtection="1">
      <alignment horizontal="center" vertical="center"/>
    </xf>
    <xf numFmtId="43" fontId="19" fillId="0" borderId="0" xfId="1" applyNumberFormat="1" applyFont="1" applyAlignment="1" applyProtection="1">
      <alignment horizontal="center" vertical="center"/>
    </xf>
    <xf numFmtId="186" fontId="19" fillId="0" borderId="0" xfId="1" applyNumberFormat="1" applyFont="1" applyAlignment="1" applyProtection="1">
      <alignment horizontal="center" vertical="center"/>
    </xf>
    <xf numFmtId="10" fontId="19" fillId="0" borderId="9" xfId="2" applyNumberFormat="1" applyFont="1" applyFill="1" applyBorder="1" applyAlignment="1">
      <alignment horizontal="center" vertical="center"/>
    </xf>
    <xf numFmtId="10" fontId="27" fillId="4" borderId="9" xfId="2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 readingOrder="1"/>
    </xf>
    <xf numFmtId="10" fontId="30" fillId="4" borderId="9" xfId="2" applyNumberFormat="1" applyFont="1" applyFill="1" applyBorder="1" applyAlignment="1" applyProtection="1">
      <alignment vertical="center"/>
      <protection locked="0"/>
    </xf>
    <xf numFmtId="0" fontId="28" fillId="0" borderId="9" xfId="0" applyFont="1" applyFill="1" applyBorder="1" applyAlignment="1">
      <alignment horizontal="center" vertical="center" wrapText="1" readingOrder="1"/>
    </xf>
    <xf numFmtId="10" fontId="36" fillId="4" borderId="9" xfId="2" applyNumberFormat="1" applyFont="1" applyFill="1" applyBorder="1" applyAlignment="1" applyProtection="1">
      <alignment vertical="center"/>
      <protection locked="0"/>
    </xf>
    <xf numFmtId="0" fontId="33" fillId="0" borderId="9" xfId="0" applyFont="1" applyFill="1" applyBorder="1" applyAlignment="1">
      <alignment horizontal="center" vertical="center" wrapText="1" readingOrder="1"/>
    </xf>
    <xf numFmtId="43" fontId="30" fillId="4" borderId="9" xfId="1" applyNumberFormat="1" applyFont="1" applyFill="1" applyBorder="1" applyAlignment="1">
      <alignment horizontal="center" vertical="center" wrapText="1"/>
      <protection locked="0"/>
    </xf>
    <xf numFmtId="0" fontId="28" fillId="10" borderId="9" xfId="0" applyFont="1" applyFill="1" applyBorder="1" applyAlignment="1">
      <alignment horizontal="center" vertical="center" wrapText="1" readingOrder="1"/>
    </xf>
    <xf numFmtId="10" fontId="25" fillId="10" borderId="9" xfId="2" applyNumberFormat="1" applyFont="1" applyFill="1" applyBorder="1" applyAlignment="1">
      <alignment horizontal="center" vertical="center" wrapText="1" readingOrder="1"/>
    </xf>
    <xf numFmtId="186" fontId="25" fillId="10" borderId="9" xfId="1" applyNumberFormat="1" applyFont="1" applyFill="1" applyBorder="1" applyAlignment="1" applyProtection="1">
      <alignment horizontal="center" vertical="center" wrapText="1" readingOrder="1"/>
    </xf>
    <xf numFmtId="10" fontId="19" fillId="7" borderId="0" xfId="2" applyNumberFormat="1" applyFont="1" applyFill="1" applyAlignment="1">
      <alignment horizontal="center" vertical="center"/>
    </xf>
    <xf numFmtId="186" fontId="5" fillId="0" borderId="9" xfId="0" applyNumberFormat="1" applyFont="1" applyFill="1" applyBorder="1" applyAlignment="1">
      <alignment horizontal="center" vertical="center" wrapText="1" readingOrder="1"/>
    </xf>
    <xf numFmtId="0" fontId="19" fillId="0" borderId="9" xfId="0" applyFont="1" applyBorder="1" applyAlignment="1">
      <alignment horizontal="center" vertical="center"/>
    </xf>
    <xf numFmtId="186" fontId="32" fillId="0" borderId="9" xfId="0" applyNumberFormat="1" applyFont="1" applyFill="1" applyBorder="1" applyAlignment="1">
      <alignment horizontal="center" vertical="center" wrapText="1" readingOrder="1"/>
    </xf>
    <xf numFmtId="0" fontId="32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/>
    </xf>
    <xf numFmtId="186" fontId="19" fillId="10" borderId="9" xfId="0" applyNumberFormat="1" applyFont="1" applyFill="1" applyBorder="1" applyAlignment="1">
      <alignment horizontal="center" vertical="center" wrapText="1" readingOrder="1"/>
    </xf>
    <xf numFmtId="0" fontId="5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1" fontId="13" fillId="14" borderId="0" xfId="3" applyNumberFormat="1" applyFont="1" applyFill="1" applyAlignment="1" applyProtection="1"/>
    <xf numFmtId="0" fontId="13" fillId="14" borderId="0" xfId="3" applyFont="1" applyFill="1" applyAlignment="1" applyProtection="1"/>
    <xf numFmtId="0" fontId="38" fillId="14" borderId="0" xfId="3" applyFont="1" applyFill="1" applyAlignment="1" applyProtection="1">
      <alignment horizontal="centerContinuous"/>
    </xf>
    <xf numFmtId="0" fontId="13" fillId="14" borderId="0" xfId="3" applyFont="1" applyFill="1" applyAlignment="1" applyProtection="1">
      <alignment horizontal="centerContinuous"/>
    </xf>
    <xf numFmtId="9" fontId="13" fillId="14" borderId="0" xfId="3" applyNumberFormat="1" applyFont="1" applyFill="1" applyAlignment="1" applyProtection="1"/>
    <xf numFmtId="0" fontId="13" fillId="14" borderId="11" xfId="3" applyFont="1" applyFill="1" applyBorder="1" applyAlignment="1" applyProtection="1">
      <alignment horizontal="center"/>
    </xf>
    <xf numFmtId="0" fontId="39" fillId="14" borderId="9" xfId="3" applyFont="1" applyFill="1" applyBorder="1" applyAlignment="1" applyProtection="1">
      <alignment horizontal="center"/>
    </xf>
    <xf numFmtId="0" fontId="39" fillId="14" borderId="15" xfId="3" applyFont="1" applyFill="1" applyBorder="1" applyAlignment="1" applyProtection="1">
      <alignment horizontal="center"/>
    </xf>
    <xf numFmtId="1" fontId="39" fillId="14" borderId="15" xfId="7" applyFont="1" applyFill="1" applyBorder="1" applyAlignment="1" applyProtection="1"/>
    <xf numFmtId="1" fontId="13" fillId="14" borderId="15" xfId="7" applyFont="1" applyFill="1" applyBorder="1" applyAlignment="1" applyProtection="1"/>
    <xf numFmtId="0" fontId="13" fillId="14" borderId="12" xfId="3" applyFont="1" applyFill="1" applyBorder="1" applyAlignment="1" applyProtection="1"/>
    <xf numFmtId="0" fontId="13" fillId="14" borderId="9" xfId="3" applyFont="1" applyFill="1" applyBorder="1" applyAlignment="1" applyProtection="1">
      <alignment horizontal="center"/>
    </xf>
    <xf numFmtId="0" fontId="13" fillId="14" borderId="9" xfId="3" applyFont="1" applyFill="1" applyBorder="1" applyAlignment="1" applyProtection="1">
      <alignment horizontal="left"/>
    </xf>
    <xf numFmtId="0" fontId="13" fillId="15" borderId="9" xfId="3" applyFont="1" applyFill="1" applyBorder="1" applyAlignment="1" applyProtection="1"/>
    <xf numFmtId="186" fontId="13" fillId="15" borderId="9" xfId="1" applyNumberFormat="1" applyFont="1" applyFill="1" applyBorder="1" applyAlignment="1" applyProtection="1"/>
    <xf numFmtId="0" fontId="13" fillId="14" borderId="9" xfId="3" applyFont="1" applyFill="1" applyBorder="1" applyAlignment="1" applyProtection="1"/>
    <xf numFmtId="186" fontId="13" fillId="14" borderId="9" xfId="1" applyNumberFormat="1" applyFont="1" applyFill="1" applyBorder="1" applyAlignment="1" applyProtection="1"/>
    <xf numFmtId="0" fontId="13" fillId="14" borderId="9" xfId="3" applyNumberFormat="1" applyFont="1" applyFill="1" applyBorder="1" applyAlignment="1" applyProtection="1">
      <alignment horizontal="left"/>
    </xf>
    <xf numFmtId="1" fontId="13" fillId="14" borderId="9" xfId="3" applyNumberFormat="1" applyFont="1" applyFill="1" applyBorder="1" applyAlignment="1" applyProtection="1"/>
    <xf numFmtId="1" fontId="13" fillId="14" borderId="9" xfId="3" applyNumberFormat="1" applyFont="1" applyFill="1" applyBorder="1" applyAlignment="1" applyProtection="1">
      <alignment horizontal="left"/>
    </xf>
    <xf numFmtId="0" fontId="13" fillId="14" borderId="19" xfId="3" applyFont="1" applyFill="1" applyBorder="1" applyAlignment="1" applyProtection="1"/>
    <xf numFmtId="0" fontId="13" fillId="14" borderId="18" xfId="3" applyFont="1" applyFill="1" applyBorder="1" applyAlignment="1" applyProtection="1"/>
    <xf numFmtId="0" fontId="13" fillId="14" borderId="20" xfId="3" applyFont="1" applyFill="1" applyBorder="1" applyAlignment="1" applyProtection="1"/>
    <xf numFmtId="0" fontId="13" fillId="14" borderId="0" xfId="3" applyFont="1" applyFill="1" applyBorder="1" applyAlignment="1" applyProtection="1"/>
    <xf numFmtId="187" fontId="13" fillId="14" borderId="0" xfId="3" applyNumberFormat="1" applyFont="1" applyFill="1" applyBorder="1" applyAlignment="1" applyProtection="1"/>
    <xf numFmtId="10" fontId="13" fillId="14" borderId="0" xfId="3" applyNumberFormat="1" applyFont="1" applyFill="1" applyBorder="1" applyAlignment="1" applyProtection="1"/>
    <xf numFmtId="1" fontId="13" fillId="14" borderId="0" xfId="3" applyNumberFormat="1" applyFont="1" applyFill="1" applyBorder="1" applyAlignment="1" applyProtection="1"/>
    <xf numFmtId="0" fontId="13" fillId="14" borderId="21" xfId="3" applyFont="1" applyFill="1" applyBorder="1" applyAlignment="1" applyProtection="1"/>
    <xf numFmtId="0" fontId="13" fillId="14" borderId="14" xfId="3" applyFont="1" applyFill="1" applyBorder="1" applyAlignment="1" applyProtection="1"/>
    <xf numFmtId="2" fontId="13" fillId="14" borderId="14" xfId="3" applyNumberFormat="1" applyFont="1" applyFill="1" applyBorder="1" applyAlignment="1" applyProtection="1"/>
    <xf numFmtId="0" fontId="13" fillId="14" borderId="16" xfId="3" applyFont="1" applyFill="1" applyBorder="1" applyAlignment="1" applyProtection="1"/>
    <xf numFmtId="1" fontId="13" fillId="14" borderId="12" xfId="7" applyFont="1" applyFill="1" applyBorder="1" applyAlignment="1" applyProtection="1">
      <alignment horizontal="center"/>
    </xf>
    <xf numFmtId="0" fontId="13" fillId="14" borderId="22" xfId="3" applyFont="1" applyFill="1" applyBorder="1" applyAlignment="1" applyProtection="1"/>
    <xf numFmtId="0" fontId="13" fillId="14" borderId="23" xfId="3" applyFont="1" applyFill="1" applyBorder="1" applyAlignment="1" applyProtection="1"/>
    <xf numFmtId="0" fontId="13" fillId="14" borderId="24" xfId="3" applyFont="1" applyFill="1" applyBorder="1" applyAlignment="1" applyProtection="1"/>
    <xf numFmtId="0" fontId="39" fillId="14" borderId="9" xfId="3" applyFont="1" applyFill="1" applyBorder="1" applyAlignment="1" applyProtection="1">
      <alignment horizontal="center"/>
    </xf>
    <xf numFmtId="0" fontId="25" fillId="10" borderId="9" xfId="0" applyFont="1" applyFill="1" applyBorder="1" applyAlignment="1">
      <alignment horizontal="center" vertical="center" wrapText="1" readingOrder="1"/>
    </xf>
    <xf numFmtId="43" fontId="25" fillId="10" borderId="9" xfId="0" applyNumberFormat="1" applyFont="1" applyFill="1" applyBorder="1" applyAlignment="1">
      <alignment horizontal="center" vertical="center" wrapText="1" readingOrder="1"/>
    </xf>
    <xf numFmtId="0" fontId="19" fillId="10" borderId="0" xfId="0" applyFont="1" applyFill="1" applyBorder="1" applyAlignment="1">
      <alignment horizontal="center" wrapText="1" readingOrder="1"/>
    </xf>
    <xf numFmtId="43" fontId="19" fillId="10" borderId="0" xfId="0" applyNumberFormat="1" applyFont="1" applyFill="1" applyBorder="1" applyAlignment="1">
      <alignment horizontal="center" wrapText="1" readingOrder="1"/>
    </xf>
    <xf numFmtId="10" fontId="19" fillId="10" borderId="0" xfId="2" applyNumberFormat="1" applyFont="1" applyFill="1" applyBorder="1" applyAlignment="1">
      <alignment horizontal="center" wrapText="1" readingOrder="1"/>
    </xf>
    <xf numFmtId="0" fontId="19" fillId="10" borderId="18" xfId="0" applyFont="1" applyFill="1" applyBorder="1" applyAlignment="1">
      <alignment horizontal="center" wrapText="1" readingOrder="1"/>
    </xf>
    <xf numFmtId="0" fontId="19" fillId="0" borderId="9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/>
    </xf>
    <xf numFmtId="43" fontId="23" fillId="0" borderId="0" xfId="0" applyNumberFormat="1" applyFont="1" applyAlignment="1">
      <alignment horizontal="center" vertical="center" wrapText="1"/>
    </xf>
    <xf numFmtId="10" fontId="23" fillId="0" borderId="0" xfId="2" applyNumberFormat="1" applyFont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43" fontId="25" fillId="0" borderId="9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43" fontId="19" fillId="0" borderId="11" xfId="0" applyNumberFormat="1" applyFont="1" applyBorder="1" applyAlignment="1">
      <alignment horizontal="center" vertical="center"/>
    </xf>
    <xf numFmtId="43" fontId="19" fillId="0" borderId="17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top"/>
    </xf>
    <xf numFmtId="0" fontId="21" fillId="0" borderId="15" xfId="0" applyFont="1" applyBorder="1" applyAlignment="1">
      <alignment horizontal="left" vertical="top"/>
    </xf>
    <xf numFmtId="0" fontId="21" fillId="0" borderId="16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43" fontId="2" fillId="0" borderId="5" xfId="0" applyNumberFormat="1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0" fillId="0" borderId="9" xfId="8" applyNumberFormat="1" applyFont="1" applyFill="1" applyBorder="1" applyAlignment="1" applyProtection="1">
      <alignment horizontal="center" vertical="center" wrapText="1"/>
      <protection locked="0"/>
    </xf>
    <xf numFmtId="0" fontId="11" fillId="0" borderId="9" xfId="8" applyNumberFormat="1" applyFont="1" applyFill="1" applyBorder="1" applyAlignment="1" applyProtection="1">
      <alignment horizontal="center" vertical="center" wrapText="1"/>
      <protection locked="0"/>
    </xf>
    <xf numFmtId="0" fontId="14" fillId="0" borderId="9" xfId="8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8" applyFont="1" applyFill="1" applyBorder="1" applyAlignment="1" applyProtection="1">
      <alignment horizontal="left" vertical="top" wrapText="1"/>
      <protection locked="0"/>
    </xf>
    <xf numFmtId="0" fontId="7" fillId="0" borderId="9" xfId="8" applyFont="1" applyFill="1" applyBorder="1" applyAlignment="1" applyProtection="1">
      <alignment horizontal="left" vertical="top" wrapText="1"/>
      <protection locked="0"/>
    </xf>
    <xf numFmtId="0" fontId="10" fillId="0" borderId="9" xfId="8" applyFont="1" applyFill="1" applyBorder="1" applyAlignment="1" applyProtection="1">
      <alignment horizontal="left" vertical="top" wrapText="1"/>
      <protection locked="0"/>
    </xf>
    <xf numFmtId="0" fontId="0" fillId="0" borderId="9" xfId="8" applyFont="1" applyFill="1" applyBorder="1" applyAlignment="1" applyProtection="1">
      <alignment horizontal="center" vertical="center" wrapText="1"/>
      <protection locked="0"/>
    </xf>
    <xf numFmtId="0" fontId="4" fillId="0" borderId="9" xfId="4" applyFont="1" applyFill="1" applyBorder="1" applyAlignment="1" applyProtection="1">
      <alignment horizontal="center" vertical="center" wrapText="1" shrinkToFit="1"/>
      <protection locked="0"/>
    </xf>
    <xf numFmtId="0" fontId="0" fillId="2" borderId="9" xfId="8" applyNumberFormat="1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>
      <alignment horizontal="center" vertical="center" wrapText="1"/>
    </xf>
    <xf numFmtId="0" fontId="4" fillId="0" borderId="9" xfId="8" applyFont="1" applyFill="1" applyBorder="1" applyAlignment="1" applyProtection="1">
      <alignment horizontal="center" vertical="center" wrapText="1"/>
      <protection locked="0"/>
    </xf>
    <xf numFmtId="49" fontId="0" fillId="0" borderId="9" xfId="4" applyNumberFormat="1" applyFont="1" applyFill="1" applyBorder="1" applyAlignment="1" applyProtection="1">
      <alignment horizontal="center" vertical="center" wrapText="1"/>
      <protection locked="0"/>
    </xf>
    <xf numFmtId="183" fontId="5" fillId="0" borderId="9" xfId="8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8" applyNumberFormat="1" applyFont="1" applyFill="1" applyBorder="1" applyAlignment="1" applyProtection="1">
      <alignment horizontal="center" vertical="center" wrapText="1"/>
      <protection locked="0"/>
    </xf>
    <xf numFmtId="49" fontId="4" fillId="0" borderId="9" xfId="8" applyNumberFormat="1" applyFont="1" applyFill="1" applyBorder="1" applyAlignment="1" applyProtection="1">
      <alignment horizontal="center" vertical="center" wrapText="1"/>
      <protection locked="0"/>
    </xf>
    <xf numFmtId="49" fontId="0" fillId="0" borderId="9" xfId="8" applyNumberFormat="1" applyFont="1" applyFill="1" applyBorder="1" applyAlignment="1" applyProtection="1">
      <alignment horizontal="center" vertical="center" wrapText="1"/>
      <protection locked="0"/>
    </xf>
    <xf numFmtId="49" fontId="4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8" applyFont="1" applyFill="1" applyBorder="1" applyAlignment="1" applyProtection="1">
      <alignment horizontal="left" vertical="center" wrapText="1"/>
      <protection locked="0"/>
    </xf>
    <xf numFmtId="0" fontId="7" fillId="0" borderId="9" xfId="8" applyFont="1" applyFill="1" applyBorder="1" applyAlignment="1" applyProtection="1">
      <alignment horizontal="left" vertical="center" wrapText="1"/>
      <protection locked="0"/>
    </xf>
    <xf numFmtId="0" fontId="10" fillId="0" borderId="9" xfId="8" applyFont="1" applyFill="1" applyBorder="1" applyAlignment="1" applyProtection="1">
      <alignment horizontal="left" vertical="center" wrapText="1"/>
      <protection locked="0"/>
    </xf>
    <xf numFmtId="0" fontId="0" fillId="0" borderId="8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8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8" applyNumberFormat="1" applyFont="1" applyFill="1" applyBorder="1" applyAlignment="1" applyProtection="1">
      <alignment horizontal="center" vertical="center" wrapText="1"/>
      <protection locked="0"/>
    </xf>
    <xf numFmtId="49" fontId="5" fillId="0" borderId="9" xfId="8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8" applyFont="1" applyFill="1" applyBorder="1" applyAlignment="1" applyProtection="1">
      <alignment horizontal="left" vertical="center"/>
      <protection locked="0"/>
    </xf>
    <xf numFmtId="0" fontId="6" fillId="0" borderId="9" xfId="8" applyFont="1" applyFill="1" applyBorder="1" applyAlignment="1" applyProtection="1">
      <alignment horizontal="left" vertical="center"/>
      <protection locked="0"/>
    </xf>
    <xf numFmtId="0" fontId="7" fillId="0" borderId="9" xfId="8" applyFont="1" applyFill="1" applyBorder="1" applyAlignment="1" applyProtection="1">
      <alignment horizontal="left" vertical="center"/>
      <protection locked="0"/>
    </xf>
    <xf numFmtId="0" fontId="7" fillId="0" borderId="8" xfId="8" applyFont="1" applyFill="1" applyBorder="1" applyAlignment="1" applyProtection="1">
      <alignment horizontal="left" vertical="center"/>
      <protection locked="0"/>
    </xf>
    <xf numFmtId="0" fontId="10" fillId="0" borderId="9" xfId="8" applyFont="1" applyFill="1" applyBorder="1" applyAlignment="1" applyProtection="1">
      <alignment horizontal="left" vertical="center"/>
      <protection locked="0"/>
    </xf>
    <xf numFmtId="0" fontId="6" fillId="0" borderId="8" xfId="8" applyFont="1" applyFill="1" applyBorder="1" applyAlignment="1" applyProtection="1">
      <alignment horizontal="left" vertical="center" wrapText="1"/>
      <protection locked="0"/>
    </xf>
    <xf numFmtId="0" fontId="6" fillId="0" borderId="9" xfId="8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>
      <alignment horizontal="left" vertical="center"/>
    </xf>
  </cellXfs>
  <cellStyles count="9">
    <cellStyle name="_x000a_mouse.drv=lm" xfId="3"/>
    <cellStyle name="BOM_Level_Below3" xfId="4"/>
    <cellStyle name="百分比" xfId="2" builtinId="5"/>
    <cellStyle name="常规" xfId="0" builtinId="0"/>
    <cellStyle name="常规 10" xfId="5"/>
    <cellStyle name="常规 5" xfId="6"/>
    <cellStyle name="普通_销售收入.XLS" xfId="7"/>
    <cellStyle name="千位分隔" xfId="1" builtinId="3"/>
    <cellStyle name="样式 1" xfId="8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emf"/><Relationship Id="rId21" Type="http://schemas.openxmlformats.org/officeDocument/2006/relationships/image" Target="../media/image22.emf"/><Relationship Id="rId42" Type="http://schemas.openxmlformats.org/officeDocument/2006/relationships/image" Target="../media/image43.emf"/><Relationship Id="rId47" Type="http://schemas.openxmlformats.org/officeDocument/2006/relationships/image" Target="../media/image48.emf"/><Relationship Id="rId63" Type="http://schemas.openxmlformats.org/officeDocument/2006/relationships/image" Target="../media/image64.emf"/><Relationship Id="rId68" Type="http://schemas.openxmlformats.org/officeDocument/2006/relationships/image" Target="../media/image69.emf"/><Relationship Id="rId84" Type="http://schemas.openxmlformats.org/officeDocument/2006/relationships/image" Target="../media/image85.emf"/><Relationship Id="rId89" Type="http://schemas.openxmlformats.org/officeDocument/2006/relationships/image" Target="../media/image90.emf"/><Relationship Id="rId16" Type="http://schemas.openxmlformats.org/officeDocument/2006/relationships/image" Target="../media/image17.emf"/><Relationship Id="rId11" Type="http://schemas.openxmlformats.org/officeDocument/2006/relationships/image" Target="../media/image12.emf"/><Relationship Id="rId32" Type="http://schemas.openxmlformats.org/officeDocument/2006/relationships/image" Target="../media/image33.emf"/><Relationship Id="rId37" Type="http://schemas.openxmlformats.org/officeDocument/2006/relationships/image" Target="../media/image38.emf"/><Relationship Id="rId53" Type="http://schemas.openxmlformats.org/officeDocument/2006/relationships/image" Target="../media/image54.emf"/><Relationship Id="rId58" Type="http://schemas.openxmlformats.org/officeDocument/2006/relationships/image" Target="../media/image59.emf"/><Relationship Id="rId74" Type="http://schemas.openxmlformats.org/officeDocument/2006/relationships/image" Target="../media/image75.emf"/><Relationship Id="rId79" Type="http://schemas.openxmlformats.org/officeDocument/2006/relationships/image" Target="../media/image80.png"/><Relationship Id="rId5" Type="http://schemas.openxmlformats.org/officeDocument/2006/relationships/image" Target="../media/image1.emf"/><Relationship Id="rId90" Type="http://schemas.openxmlformats.org/officeDocument/2006/relationships/image" Target="../media/image91.emf"/><Relationship Id="rId14" Type="http://schemas.openxmlformats.org/officeDocument/2006/relationships/image" Target="../media/image15.emf"/><Relationship Id="rId22" Type="http://schemas.openxmlformats.org/officeDocument/2006/relationships/image" Target="../media/image23.emf"/><Relationship Id="rId27" Type="http://schemas.openxmlformats.org/officeDocument/2006/relationships/image" Target="../media/image28.emf"/><Relationship Id="rId30" Type="http://schemas.openxmlformats.org/officeDocument/2006/relationships/image" Target="../media/image31.emf"/><Relationship Id="rId35" Type="http://schemas.openxmlformats.org/officeDocument/2006/relationships/image" Target="../media/image36.emf"/><Relationship Id="rId43" Type="http://schemas.openxmlformats.org/officeDocument/2006/relationships/image" Target="../media/image44.emf"/><Relationship Id="rId48" Type="http://schemas.openxmlformats.org/officeDocument/2006/relationships/image" Target="../media/image49.emf"/><Relationship Id="rId56" Type="http://schemas.openxmlformats.org/officeDocument/2006/relationships/image" Target="../media/image57.emf"/><Relationship Id="rId64" Type="http://schemas.openxmlformats.org/officeDocument/2006/relationships/image" Target="../media/image65.emf"/><Relationship Id="rId69" Type="http://schemas.openxmlformats.org/officeDocument/2006/relationships/image" Target="../media/image70.emf"/><Relationship Id="rId77" Type="http://schemas.openxmlformats.org/officeDocument/2006/relationships/image" Target="../media/image78.emf"/><Relationship Id="rId8" Type="http://schemas.openxmlformats.org/officeDocument/2006/relationships/image" Target="../media/image9.emf"/><Relationship Id="rId51" Type="http://schemas.openxmlformats.org/officeDocument/2006/relationships/image" Target="../media/image52.emf"/><Relationship Id="rId72" Type="http://schemas.openxmlformats.org/officeDocument/2006/relationships/image" Target="../media/image73.emf"/><Relationship Id="rId80" Type="http://schemas.openxmlformats.org/officeDocument/2006/relationships/image" Target="../media/image81.png"/><Relationship Id="rId85" Type="http://schemas.openxmlformats.org/officeDocument/2006/relationships/image" Target="../media/image86.emf"/><Relationship Id="rId3" Type="http://schemas.openxmlformats.org/officeDocument/2006/relationships/image" Target="../media/image5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5" Type="http://schemas.openxmlformats.org/officeDocument/2006/relationships/image" Target="../media/image26.emf"/><Relationship Id="rId33" Type="http://schemas.openxmlformats.org/officeDocument/2006/relationships/image" Target="../media/image34.emf"/><Relationship Id="rId38" Type="http://schemas.openxmlformats.org/officeDocument/2006/relationships/image" Target="../media/image39.emf"/><Relationship Id="rId46" Type="http://schemas.openxmlformats.org/officeDocument/2006/relationships/image" Target="../media/image47.emf"/><Relationship Id="rId59" Type="http://schemas.openxmlformats.org/officeDocument/2006/relationships/image" Target="../media/image60.emf"/><Relationship Id="rId67" Type="http://schemas.openxmlformats.org/officeDocument/2006/relationships/image" Target="../media/image68.emf"/><Relationship Id="rId20" Type="http://schemas.openxmlformats.org/officeDocument/2006/relationships/image" Target="../media/image21.emf"/><Relationship Id="rId41" Type="http://schemas.openxmlformats.org/officeDocument/2006/relationships/image" Target="../media/image42.emf"/><Relationship Id="rId54" Type="http://schemas.openxmlformats.org/officeDocument/2006/relationships/image" Target="../media/image55.emf"/><Relationship Id="rId62" Type="http://schemas.openxmlformats.org/officeDocument/2006/relationships/image" Target="../media/image63.emf"/><Relationship Id="rId70" Type="http://schemas.openxmlformats.org/officeDocument/2006/relationships/image" Target="../media/image71.emf"/><Relationship Id="rId75" Type="http://schemas.openxmlformats.org/officeDocument/2006/relationships/image" Target="../media/image76.emf"/><Relationship Id="rId83" Type="http://schemas.openxmlformats.org/officeDocument/2006/relationships/image" Target="../media/image84.png"/><Relationship Id="rId88" Type="http://schemas.openxmlformats.org/officeDocument/2006/relationships/image" Target="../media/image89.emf"/><Relationship Id="rId1" Type="http://schemas.openxmlformats.org/officeDocument/2006/relationships/image" Target="../media/image3.emf"/><Relationship Id="rId6" Type="http://schemas.openxmlformats.org/officeDocument/2006/relationships/image" Target="../media/image7.emf"/><Relationship Id="rId15" Type="http://schemas.openxmlformats.org/officeDocument/2006/relationships/image" Target="../media/image16.emf"/><Relationship Id="rId23" Type="http://schemas.openxmlformats.org/officeDocument/2006/relationships/image" Target="../media/image24.emf"/><Relationship Id="rId28" Type="http://schemas.openxmlformats.org/officeDocument/2006/relationships/image" Target="../media/image29.emf"/><Relationship Id="rId36" Type="http://schemas.openxmlformats.org/officeDocument/2006/relationships/image" Target="../media/image37.emf"/><Relationship Id="rId49" Type="http://schemas.openxmlformats.org/officeDocument/2006/relationships/image" Target="../media/image50.emf"/><Relationship Id="rId57" Type="http://schemas.openxmlformats.org/officeDocument/2006/relationships/image" Target="../media/image58.emf"/><Relationship Id="rId10" Type="http://schemas.openxmlformats.org/officeDocument/2006/relationships/image" Target="../media/image11.emf"/><Relationship Id="rId31" Type="http://schemas.openxmlformats.org/officeDocument/2006/relationships/image" Target="../media/image32.emf"/><Relationship Id="rId44" Type="http://schemas.openxmlformats.org/officeDocument/2006/relationships/image" Target="../media/image45.emf"/><Relationship Id="rId52" Type="http://schemas.openxmlformats.org/officeDocument/2006/relationships/image" Target="../media/image53.emf"/><Relationship Id="rId60" Type="http://schemas.openxmlformats.org/officeDocument/2006/relationships/image" Target="../media/image61.emf"/><Relationship Id="rId65" Type="http://schemas.openxmlformats.org/officeDocument/2006/relationships/image" Target="../media/image66.emf"/><Relationship Id="rId73" Type="http://schemas.openxmlformats.org/officeDocument/2006/relationships/image" Target="../media/image74.emf"/><Relationship Id="rId78" Type="http://schemas.openxmlformats.org/officeDocument/2006/relationships/image" Target="../media/image79.emf"/><Relationship Id="rId81" Type="http://schemas.openxmlformats.org/officeDocument/2006/relationships/image" Target="../media/image82.emf"/><Relationship Id="rId86" Type="http://schemas.openxmlformats.org/officeDocument/2006/relationships/image" Target="../media/image87.emf"/><Relationship Id="rId4" Type="http://schemas.openxmlformats.org/officeDocument/2006/relationships/image" Target="../media/image6.emf"/><Relationship Id="rId9" Type="http://schemas.openxmlformats.org/officeDocument/2006/relationships/image" Target="../media/image10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39" Type="http://schemas.openxmlformats.org/officeDocument/2006/relationships/image" Target="../media/image40.emf"/><Relationship Id="rId34" Type="http://schemas.openxmlformats.org/officeDocument/2006/relationships/image" Target="../media/image35.emf"/><Relationship Id="rId50" Type="http://schemas.openxmlformats.org/officeDocument/2006/relationships/image" Target="../media/image51.emf"/><Relationship Id="rId55" Type="http://schemas.openxmlformats.org/officeDocument/2006/relationships/image" Target="../media/image56.emf"/><Relationship Id="rId76" Type="http://schemas.openxmlformats.org/officeDocument/2006/relationships/image" Target="../media/image77.emf"/><Relationship Id="rId7" Type="http://schemas.openxmlformats.org/officeDocument/2006/relationships/image" Target="../media/image8.emf"/><Relationship Id="rId71" Type="http://schemas.openxmlformats.org/officeDocument/2006/relationships/image" Target="../media/image72.emf"/><Relationship Id="rId2" Type="http://schemas.openxmlformats.org/officeDocument/2006/relationships/image" Target="../media/image4.emf"/><Relationship Id="rId29" Type="http://schemas.openxmlformats.org/officeDocument/2006/relationships/image" Target="../media/image30.emf"/><Relationship Id="rId24" Type="http://schemas.openxmlformats.org/officeDocument/2006/relationships/image" Target="../media/image25.emf"/><Relationship Id="rId40" Type="http://schemas.openxmlformats.org/officeDocument/2006/relationships/image" Target="../media/image41.emf"/><Relationship Id="rId45" Type="http://schemas.openxmlformats.org/officeDocument/2006/relationships/image" Target="../media/image46.emf"/><Relationship Id="rId66" Type="http://schemas.openxmlformats.org/officeDocument/2006/relationships/image" Target="../media/image67.emf"/><Relationship Id="rId87" Type="http://schemas.openxmlformats.org/officeDocument/2006/relationships/image" Target="../media/image88.emf"/><Relationship Id="rId61" Type="http://schemas.openxmlformats.org/officeDocument/2006/relationships/image" Target="../media/image62.emf"/><Relationship Id="rId82" Type="http://schemas.openxmlformats.org/officeDocument/2006/relationships/image" Target="../media/image83.emf"/><Relationship Id="rId19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58800" y="400050"/>
          <a:ext cx="1990725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342136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342136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342136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2679045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2679045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2679045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2679045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58800" y="4548505"/>
          <a:ext cx="19907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58800" y="4548505"/>
          <a:ext cx="19907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114935</xdr:colOff>
      <xdr:row>2</xdr:row>
      <xdr:rowOff>149225</xdr:rowOff>
    </xdr:from>
    <xdr:to>
      <xdr:col>10</xdr:col>
      <xdr:colOff>448310</xdr:colOff>
      <xdr:row>2</xdr:row>
      <xdr:rowOff>387350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500245" y="1163955"/>
          <a:ext cx="333375" cy="23812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58420</xdr:colOff>
      <xdr:row>0</xdr:row>
      <xdr:rowOff>104775</xdr:rowOff>
    </xdr:from>
    <xdr:to>
      <xdr:col>10</xdr:col>
      <xdr:colOff>497840</xdr:colOff>
      <xdr:row>0</xdr:row>
      <xdr:rowOff>371475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43730" y="104775"/>
          <a:ext cx="43942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58420</xdr:colOff>
      <xdr:row>1</xdr:row>
      <xdr:rowOff>116205</xdr:rowOff>
    </xdr:from>
    <xdr:to>
      <xdr:col>10</xdr:col>
      <xdr:colOff>497840</xdr:colOff>
      <xdr:row>1</xdr:row>
      <xdr:rowOff>382905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43730" y="623570"/>
          <a:ext cx="439420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177165</xdr:colOff>
      <xdr:row>15</xdr:row>
      <xdr:rowOff>141605</xdr:rowOff>
    </xdr:from>
    <xdr:to>
      <xdr:col>17</xdr:col>
      <xdr:colOff>373478</xdr:colOff>
      <xdr:row>15</xdr:row>
      <xdr:rowOff>364261</xdr:rowOff>
    </xdr:to>
    <xdr:pic>
      <xdr:nvPicPr>
        <xdr:cNvPr id="2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954135" y="6803390"/>
          <a:ext cx="196215" cy="2222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128905</xdr:colOff>
      <xdr:row>14</xdr:row>
      <xdr:rowOff>104140</xdr:rowOff>
    </xdr:from>
    <xdr:to>
      <xdr:col>17</xdr:col>
      <xdr:colOff>433705</xdr:colOff>
      <xdr:row>14</xdr:row>
      <xdr:rowOff>317500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905875" y="6258560"/>
          <a:ext cx="304800" cy="21336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107950</xdr:colOff>
      <xdr:row>13</xdr:row>
      <xdr:rowOff>126365</xdr:rowOff>
    </xdr:from>
    <xdr:to>
      <xdr:col>17</xdr:col>
      <xdr:colOff>441325</xdr:colOff>
      <xdr:row>13</xdr:row>
      <xdr:rowOff>377825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884920" y="5773420"/>
          <a:ext cx="333375" cy="25146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107950</xdr:colOff>
      <xdr:row>9</xdr:row>
      <xdr:rowOff>137795</xdr:rowOff>
    </xdr:from>
    <xdr:to>
      <xdr:col>17</xdr:col>
      <xdr:colOff>460375</xdr:colOff>
      <xdr:row>9</xdr:row>
      <xdr:rowOff>339725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8884920" y="3755390"/>
          <a:ext cx="352425" cy="20193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114935</xdr:colOff>
      <xdr:row>8</xdr:row>
      <xdr:rowOff>0</xdr:rowOff>
    </xdr:from>
    <xdr:to>
      <xdr:col>17</xdr:col>
      <xdr:colOff>448310</xdr:colOff>
      <xdr:row>8</xdr:row>
      <xdr:rowOff>238125</xdr:rowOff>
    </xdr:to>
    <xdr:pic>
      <xdr:nvPicPr>
        <xdr:cNvPr id="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8891905" y="3110230"/>
          <a:ext cx="333375" cy="2381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161290</xdr:colOff>
      <xdr:row>8</xdr:row>
      <xdr:rowOff>0</xdr:rowOff>
    </xdr:from>
    <xdr:to>
      <xdr:col>17</xdr:col>
      <xdr:colOff>389890</xdr:colOff>
      <xdr:row>8</xdr:row>
      <xdr:rowOff>237490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8938260" y="3110230"/>
          <a:ext cx="228600" cy="23749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172085</xdr:colOff>
      <xdr:row>8</xdr:row>
      <xdr:rowOff>0</xdr:rowOff>
    </xdr:from>
    <xdr:to>
      <xdr:col>17</xdr:col>
      <xdr:colOff>400685</xdr:colOff>
      <xdr:row>8</xdr:row>
      <xdr:rowOff>237490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8949055" y="3110230"/>
          <a:ext cx="228600" cy="23749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121920</xdr:colOff>
      <xdr:row>8</xdr:row>
      <xdr:rowOff>0</xdr:rowOff>
    </xdr:from>
    <xdr:to>
      <xdr:col>17</xdr:col>
      <xdr:colOff>426720</xdr:colOff>
      <xdr:row>8</xdr:row>
      <xdr:rowOff>247650</xdr:rowOff>
    </xdr:to>
    <xdr:pic>
      <xdr:nvPicPr>
        <xdr:cNvPr id="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8898890" y="3110230"/>
          <a:ext cx="304800" cy="2476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83185</xdr:colOff>
      <xdr:row>8</xdr:row>
      <xdr:rowOff>0</xdr:rowOff>
    </xdr:from>
    <xdr:to>
      <xdr:col>17</xdr:col>
      <xdr:colOff>484505</xdr:colOff>
      <xdr:row>8</xdr:row>
      <xdr:rowOff>203200</xdr:rowOff>
    </xdr:to>
    <xdr:pic>
      <xdr:nvPicPr>
        <xdr:cNvPr id="1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8860155" y="3110230"/>
          <a:ext cx="401320" cy="20320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147320</xdr:colOff>
      <xdr:row>8</xdr:row>
      <xdr:rowOff>0</xdr:rowOff>
    </xdr:from>
    <xdr:to>
      <xdr:col>17</xdr:col>
      <xdr:colOff>404495</xdr:colOff>
      <xdr:row>8</xdr:row>
      <xdr:rowOff>279400</xdr:rowOff>
    </xdr:to>
    <xdr:pic>
      <xdr:nvPicPr>
        <xdr:cNvPr id="11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8924290" y="3110230"/>
          <a:ext cx="257175" cy="27940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152400</xdr:colOff>
      <xdr:row>8</xdr:row>
      <xdr:rowOff>0</xdr:rowOff>
    </xdr:from>
    <xdr:to>
      <xdr:col>17</xdr:col>
      <xdr:colOff>381000</xdr:colOff>
      <xdr:row>8</xdr:row>
      <xdr:rowOff>241935</xdr:rowOff>
    </xdr:to>
    <xdr:pic>
      <xdr:nvPicPr>
        <xdr:cNvPr id="1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8929370" y="3110230"/>
          <a:ext cx="228600" cy="24193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172720</xdr:colOff>
      <xdr:row>8</xdr:row>
      <xdr:rowOff>0</xdr:rowOff>
    </xdr:from>
    <xdr:to>
      <xdr:col>17</xdr:col>
      <xdr:colOff>413385</xdr:colOff>
      <xdr:row>8</xdr:row>
      <xdr:rowOff>255270</xdr:rowOff>
    </xdr:to>
    <xdr:pic>
      <xdr:nvPicPr>
        <xdr:cNvPr id="1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8949690" y="3110230"/>
          <a:ext cx="240665" cy="25527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139065</xdr:colOff>
      <xdr:row>8</xdr:row>
      <xdr:rowOff>0</xdr:rowOff>
    </xdr:from>
    <xdr:to>
      <xdr:col>17</xdr:col>
      <xdr:colOff>424815</xdr:colOff>
      <xdr:row>8</xdr:row>
      <xdr:rowOff>269875</xdr:rowOff>
    </xdr:to>
    <xdr:pic>
      <xdr:nvPicPr>
        <xdr:cNvPr id="14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8916035" y="3110230"/>
          <a:ext cx="285750" cy="26987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128270</xdr:colOff>
      <xdr:row>8</xdr:row>
      <xdr:rowOff>0</xdr:rowOff>
    </xdr:from>
    <xdr:to>
      <xdr:col>17</xdr:col>
      <xdr:colOff>441325</xdr:colOff>
      <xdr:row>8</xdr:row>
      <xdr:rowOff>314325</xdr:rowOff>
    </xdr:to>
    <xdr:pic>
      <xdr:nvPicPr>
        <xdr:cNvPr id="15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8905240" y="3110230"/>
          <a:ext cx="313055" cy="3143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120650</xdr:colOff>
      <xdr:row>8</xdr:row>
      <xdr:rowOff>0</xdr:rowOff>
    </xdr:from>
    <xdr:to>
      <xdr:col>17</xdr:col>
      <xdr:colOff>396875</xdr:colOff>
      <xdr:row>8</xdr:row>
      <xdr:rowOff>285115</xdr:rowOff>
    </xdr:to>
    <xdr:pic>
      <xdr:nvPicPr>
        <xdr:cNvPr id="16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8897620" y="3110230"/>
          <a:ext cx="276225" cy="28511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128270</xdr:colOff>
      <xdr:row>8</xdr:row>
      <xdr:rowOff>0</xdr:rowOff>
    </xdr:from>
    <xdr:to>
      <xdr:col>17</xdr:col>
      <xdr:colOff>447675</xdr:colOff>
      <xdr:row>8</xdr:row>
      <xdr:rowOff>266700</xdr:rowOff>
    </xdr:to>
    <xdr:pic>
      <xdr:nvPicPr>
        <xdr:cNvPr id="17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8905240" y="3110230"/>
          <a:ext cx="319405" cy="26670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151765</xdr:colOff>
      <xdr:row>8</xdr:row>
      <xdr:rowOff>0</xdr:rowOff>
    </xdr:from>
    <xdr:to>
      <xdr:col>17</xdr:col>
      <xdr:colOff>418465</xdr:colOff>
      <xdr:row>8</xdr:row>
      <xdr:rowOff>280670</xdr:rowOff>
    </xdr:to>
    <xdr:pic>
      <xdr:nvPicPr>
        <xdr:cNvPr id="18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8928735" y="3110230"/>
          <a:ext cx="266700" cy="28067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181610</xdr:colOff>
      <xdr:row>8</xdr:row>
      <xdr:rowOff>0</xdr:rowOff>
    </xdr:from>
    <xdr:to>
      <xdr:col>17</xdr:col>
      <xdr:colOff>416560</xdr:colOff>
      <xdr:row>8</xdr:row>
      <xdr:rowOff>228600</xdr:rowOff>
    </xdr:to>
    <xdr:pic>
      <xdr:nvPicPr>
        <xdr:cNvPr id="19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8958580" y="3110230"/>
          <a:ext cx="234950" cy="22860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150495</xdr:colOff>
      <xdr:row>8</xdr:row>
      <xdr:rowOff>0</xdr:rowOff>
    </xdr:from>
    <xdr:to>
      <xdr:col>17</xdr:col>
      <xdr:colOff>398145</xdr:colOff>
      <xdr:row>8</xdr:row>
      <xdr:rowOff>256540</xdr:rowOff>
    </xdr:to>
    <xdr:pic>
      <xdr:nvPicPr>
        <xdr:cNvPr id="20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8927465" y="3110230"/>
          <a:ext cx="247650" cy="25654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176530</xdr:colOff>
      <xdr:row>8</xdr:row>
      <xdr:rowOff>0</xdr:rowOff>
    </xdr:from>
    <xdr:to>
      <xdr:col>17</xdr:col>
      <xdr:colOff>424180</xdr:colOff>
      <xdr:row>8</xdr:row>
      <xdr:rowOff>240665</xdr:rowOff>
    </xdr:to>
    <xdr:pic>
      <xdr:nvPicPr>
        <xdr:cNvPr id="21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8953500" y="3110230"/>
          <a:ext cx="247650" cy="24066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147955</xdr:colOff>
      <xdr:row>8</xdr:row>
      <xdr:rowOff>0</xdr:rowOff>
    </xdr:from>
    <xdr:to>
      <xdr:col>17</xdr:col>
      <xdr:colOff>393700</xdr:colOff>
      <xdr:row>8</xdr:row>
      <xdr:rowOff>285115</xdr:rowOff>
    </xdr:to>
    <xdr:pic>
      <xdr:nvPicPr>
        <xdr:cNvPr id="22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8924925" y="3110230"/>
          <a:ext cx="245745" cy="28511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156845</xdr:colOff>
      <xdr:row>8</xdr:row>
      <xdr:rowOff>0</xdr:rowOff>
    </xdr:from>
    <xdr:to>
      <xdr:col>17</xdr:col>
      <xdr:colOff>414020</xdr:colOff>
      <xdr:row>8</xdr:row>
      <xdr:rowOff>265430</xdr:rowOff>
    </xdr:to>
    <xdr:pic>
      <xdr:nvPicPr>
        <xdr:cNvPr id="23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8933815" y="3110230"/>
          <a:ext cx="257175" cy="26543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130175</xdr:colOff>
      <xdr:row>8</xdr:row>
      <xdr:rowOff>0</xdr:rowOff>
    </xdr:from>
    <xdr:to>
      <xdr:col>17</xdr:col>
      <xdr:colOff>452755</xdr:colOff>
      <xdr:row>8</xdr:row>
      <xdr:rowOff>285750</xdr:rowOff>
    </xdr:to>
    <xdr:pic>
      <xdr:nvPicPr>
        <xdr:cNvPr id="24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8907145" y="3110230"/>
          <a:ext cx="322580" cy="2857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172085</xdr:colOff>
      <xdr:row>8</xdr:row>
      <xdr:rowOff>0</xdr:rowOff>
    </xdr:from>
    <xdr:to>
      <xdr:col>17</xdr:col>
      <xdr:colOff>398780</xdr:colOff>
      <xdr:row>8</xdr:row>
      <xdr:rowOff>252730</xdr:rowOff>
    </xdr:to>
    <xdr:pic>
      <xdr:nvPicPr>
        <xdr:cNvPr id="2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8949055" y="3110230"/>
          <a:ext cx="226695" cy="25273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123190</xdr:colOff>
      <xdr:row>8</xdr:row>
      <xdr:rowOff>0</xdr:rowOff>
    </xdr:from>
    <xdr:to>
      <xdr:col>17</xdr:col>
      <xdr:colOff>433070</xdr:colOff>
      <xdr:row>8</xdr:row>
      <xdr:rowOff>285750</xdr:rowOff>
    </xdr:to>
    <xdr:pic>
      <xdr:nvPicPr>
        <xdr:cNvPr id="2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8900160" y="3110230"/>
          <a:ext cx="309880" cy="2857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121920</xdr:colOff>
      <xdr:row>8</xdr:row>
      <xdr:rowOff>0</xdr:rowOff>
    </xdr:from>
    <xdr:to>
      <xdr:col>17</xdr:col>
      <xdr:colOff>434340</xdr:colOff>
      <xdr:row>8</xdr:row>
      <xdr:rowOff>208915</xdr:rowOff>
    </xdr:to>
    <xdr:pic>
      <xdr:nvPicPr>
        <xdr:cNvPr id="2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8898890" y="3110230"/>
          <a:ext cx="312420" cy="20891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142240</xdr:colOff>
      <xdr:row>8</xdr:row>
      <xdr:rowOff>0</xdr:rowOff>
    </xdr:from>
    <xdr:to>
      <xdr:col>17</xdr:col>
      <xdr:colOff>456565</xdr:colOff>
      <xdr:row>8</xdr:row>
      <xdr:rowOff>243205</xdr:rowOff>
    </xdr:to>
    <xdr:pic>
      <xdr:nvPicPr>
        <xdr:cNvPr id="28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8919210" y="3110230"/>
          <a:ext cx="314325" cy="24320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147955</xdr:colOff>
      <xdr:row>8</xdr:row>
      <xdr:rowOff>0</xdr:rowOff>
    </xdr:from>
    <xdr:to>
      <xdr:col>17</xdr:col>
      <xdr:colOff>462280</xdr:colOff>
      <xdr:row>8</xdr:row>
      <xdr:rowOff>255270</xdr:rowOff>
    </xdr:to>
    <xdr:pic>
      <xdr:nvPicPr>
        <xdr:cNvPr id="29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8924925" y="3110230"/>
          <a:ext cx="314325" cy="25527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90805</xdr:colOff>
      <xdr:row>8</xdr:row>
      <xdr:rowOff>0</xdr:rowOff>
    </xdr:from>
    <xdr:to>
      <xdr:col>17</xdr:col>
      <xdr:colOff>414655</xdr:colOff>
      <xdr:row>8</xdr:row>
      <xdr:rowOff>262890</xdr:rowOff>
    </xdr:to>
    <xdr:pic>
      <xdr:nvPicPr>
        <xdr:cNvPr id="30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8867775" y="3110230"/>
          <a:ext cx="323850" cy="26289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129540</xdr:colOff>
      <xdr:row>8</xdr:row>
      <xdr:rowOff>0</xdr:rowOff>
    </xdr:from>
    <xdr:to>
      <xdr:col>17</xdr:col>
      <xdr:colOff>433705</xdr:colOff>
      <xdr:row>8</xdr:row>
      <xdr:rowOff>247650</xdr:rowOff>
    </xdr:to>
    <xdr:pic>
      <xdr:nvPicPr>
        <xdr:cNvPr id="31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8906510" y="3110230"/>
          <a:ext cx="304165" cy="2476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100330</xdr:colOff>
      <xdr:row>8</xdr:row>
      <xdr:rowOff>0</xdr:rowOff>
    </xdr:from>
    <xdr:to>
      <xdr:col>17</xdr:col>
      <xdr:colOff>405130</xdr:colOff>
      <xdr:row>8</xdr:row>
      <xdr:rowOff>247650</xdr:rowOff>
    </xdr:to>
    <xdr:pic>
      <xdr:nvPicPr>
        <xdr:cNvPr id="32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8877300" y="3110230"/>
          <a:ext cx="304800" cy="2476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147320</xdr:colOff>
      <xdr:row>8</xdr:row>
      <xdr:rowOff>0</xdr:rowOff>
    </xdr:from>
    <xdr:to>
      <xdr:col>17</xdr:col>
      <xdr:colOff>412750</xdr:colOff>
      <xdr:row>8</xdr:row>
      <xdr:rowOff>238125</xdr:rowOff>
    </xdr:to>
    <xdr:pic>
      <xdr:nvPicPr>
        <xdr:cNvPr id="33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8924290" y="3110230"/>
          <a:ext cx="265430" cy="2381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126365</xdr:colOff>
      <xdr:row>8</xdr:row>
      <xdr:rowOff>0</xdr:rowOff>
    </xdr:from>
    <xdr:to>
      <xdr:col>17</xdr:col>
      <xdr:colOff>431165</xdr:colOff>
      <xdr:row>8</xdr:row>
      <xdr:rowOff>250825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8903335" y="3110230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173355</xdr:colOff>
      <xdr:row>8</xdr:row>
      <xdr:rowOff>0</xdr:rowOff>
    </xdr:from>
    <xdr:to>
      <xdr:col>17</xdr:col>
      <xdr:colOff>440055</xdr:colOff>
      <xdr:row>8</xdr:row>
      <xdr:rowOff>238125</xdr:rowOff>
    </xdr:to>
    <xdr:pic>
      <xdr:nvPicPr>
        <xdr:cNvPr id="3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8950325" y="3110230"/>
          <a:ext cx="2667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125730</xdr:colOff>
      <xdr:row>8</xdr:row>
      <xdr:rowOff>0</xdr:rowOff>
    </xdr:from>
    <xdr:to>
      <xdr:col>17</xdr:col>
      <xdr:colOff>445135</xdr:colOff>
      <xdr:row>8</xdr:row>
      <xdr:rowOff>247650</xdr:rowOff>
    </xdr:to>
    <xdr:pic>
      <xdr:nvPicPr>
        <xdr:cNvPr id="3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8902700" y="3110230"/>
          <a:ext cx="319405" cy="2476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92075</xdr:colOff>
      <xdr:row>8</xdr:row>
      <xdr:rowOff>0</xdr:rowOff>
    </xdr:from>
    <xdr:to>
      <xdr:col>17</xdr:col>
      <xdr:colOff>448945</xdr:colOff>
      <xdr:row>8</xdr:row>
      <xdr:rowOff>263525</xdr:rowOff>
    </xdr:to>
    <xdr:pic>
      <xdr:nvPicPr>
        <xdr:cNvPr id="3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8869045" y="3110230"/>
          <a:ext cx="356870" cy="2635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113665</xdr:colOff>
      <xdr:row>8</xdr:row>
      <xdr:rowOff>0</xdr:rowOff>
    </xdr:from>
    <xdr:to>
      <xdr:col>17</xdr:col>
      <xdr:colOff>448310</xdr:colOff>
      <xdr:row>8</xdr:row>
      <xdr:rowOff>247650</xdr:rowOff>
    </xdr:to>
    <xdr:pic>
      <xdr:nvPicPr>
        <xdr:cNvPr id="3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8890635" y="3110230"/>
          <a:ext cx="334645" cy="2476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114935</xdr:colOff>
      <xdr:row>8</xdr:row>
      <xdr:rowOff>0</xdr:rowOff>
    </xdr:from>
    <xdr:to>
      <xdr:col>17</xdr:col>
      <xdr:colOff>463550</xdr:colOff>
      <xdr:row>8</xdr:row>
      <xdr:rowOff>257810</xdr:rowOff>
    </xdr:to>
    <xdr:pic>
      <xdr:nvPicPr>
        <xdr:cNvPr id="3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8891905" y="3110230"/>
          <a:ext cx="348615" cy="25781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101600</xdr:colOff>
      <xdr:row>8</xdr:row>
      <xdr:rowOff>0</xdr:rowOff>
    </xdr:from>
    <xdr:to>
      <xdr:col>17</xdr:col>
      <xdr:colOff>462280</xdr:colOff>
      <xdr:row>8</xdr:row>
      <xdr:rowOff>266700</xdr:rowOff>
    </xdr:to>
    <xdr:pic>
      <xdr:nvPicPr>
        <xdr:cNvPr id="4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>
          <a:off x="8878570" y="3110230"/>
          <a:ext cx="360680" cy="26670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82550</xdr:colOff>
      <xdr:row>8</xdr:row>
      <xdr:rowOff>0</xdr:rowOff>
    </xdr:from>
    <xdr:to>
      <xdr:col>17</xdr:col>
      <xdr:colOff>424815</xdr:colOff>
      <xdr:row>8</xdr:row>
      <xdr:rowOff>252730</xdr:rowOff>
    </xdr:to>
    <xdr:pic>
      <xdr:nvPicPr>
        <xdr:cNvPr id="4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8859520" y="3110230"/>
          <a:ext cx="342265" cy="25273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100965</xdr:colOff>
      <xdr:row>8</xdr:row>
      <xdr:rowOff>0</xdr:rowOff>
    </xdr:from>
    <xdr:to>
      <xdr:col>17</xdr:col>
      <xdr:colOff>472440</xdr:colOff>
      <xdr:row>8</xdr:row>
      <xdr:rowOff>274320</xdr:rowOff>
    </xdr:to>
    <xdr:pic>
      <xdr:nvPicPr>
        <xdr:cNvPr id="4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8877935" y="3110230"/>
          <a:ext cx="371475" cy="27432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118745</xdr:colOff>
      <xdr:row>8</xdr:row>
      <xdr:rowOff>0</xdr:rowOff>
    </xdr:from>
    <xdr:to>
      <xdr:col>17</xdr:col>
      <xdr:colOff>479425</xdr:colOff>
      <xdr:row>8</xdr:row>
      <xdr:rowOff>266700</xdr:rowOff>
    </xdr:to>
    <xdr:pic>
      <xdr:nvPicPr>
        <xdr:cNvPr id="4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8895715" y="3110230"/>
          <a:ext cx="360680" cy="26670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148590</xdr:colOff>
      <xdr:row>8</xdr:row>
      <xdr:rowOff>0</xdr:rowOff>
    </xdr:from>
    <xdr:to>
      <xdr:col>17</xdr:col>
      <xdr:colOff>457835</xdr:colOff>
      <xdr:row>8</xdr:row>
      <xdr:rowOff>228600</xdr:rowOff>
    </xdr:to>
    <xdr:pic>
      <xdr:nvPicPr>
        <xdr:cNvPr id="4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8925560" y="3110230"/>
          <a:ext cx="309245" cy="22860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113665</xdr:colOff>
      <xdr:row>8</xdr:row>
      <xdr:rowOff>0</xdr:rowOff>
    </xdr:from>
    <xdr:to>
      <xdr:col>17</xdr:col>
      <xdr:colOff>487045</xdr:colOff>
      <xdr:row>8</xdr:row>
      <xdr:rowOff>276225</xdr:rowOff>
    </xdr:to>
    <xdr:pic>
      <xdr:nvPicPr>
        <xdr:cNvPr id="4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8890635" y="3110230"/>
          <a:ext cx="373380" cy="2762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150495</xdr:colOff>
      <xdr:row>8</xdr:row>
      <xdr:rowOff>0</xdr:rowOff>
    </xdr:from>
    <xdr:to>
      <xdr:col>17</xdr:col>
      <xdr:colOff>399415</xdr:colOff>
      <xdr:row>8</xdr:row>
      <xdr:rowOff>301625</xdr:rowOff>
    </xdr:to>
    <xdr:pic>
      <xdr:nvPicPr>
        <xdr:cNvPr id="46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8927465" y="3110230"/>
          <a:ext cx="248920" cy="3016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63500</xdr:colOff>
      <xdr:row>8</xdr:row>
      <xdr:rowOff>0</xdr:rowOff>
    </xdr:from>
    <xdr:to>
      <xdr:col>17</xdr:col>
      <xdr:colOff>475615</xdr:colOff>
      <xdr:row>8</xdr:row>
      <xdr:rowOff>238125</xdr:rowOff>
    </xdr:to>
    <xdr:pic>
      <xdr:nvPicPr>
        <xdr:cNvPr id="47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8840470" y="3110230"/>
          <a:ext cx="412115" cy="2381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66675</xdr:colOff>
      <xdr:row>8</xdr:row>
      <xdr:rowOff>0</xdr:rowOff>
    </xdr:from>
    <xdr:to>
      <xdr:col>17</xdr:col>
      <xdr:colOff>488315</xdr:colOff>
      <xdr:row>8</xdr:row>
      <xdr:rowOff>243205</xdr:rowOff>
    </xdr:to>
    <xdr:pic>
      <xdr:nvPicPr>
        <xdr:cNvPr id="48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8843645" y="3110230"/>
          <a:ext cx="421640" cy="24320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166370</xdr:colOff>
      <xdr:row>8</xdr:row>
      <xdr:rowOff>0</xdr:rowOff>
    </xdr:from>
    <xdr:to>
      <xdr:col>17</xdr:col>
      <xdr:colOff>394970</xdr:colOff>
      <xdr:row>8</xdr:row>
      <xdr:rowOff>232410</xdr:rowOff>
    </xdr:to>
    <xdr:pic>
      <xdr:nvPicPr>
        <xdr:cNvPr id="49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8943340" y="3110230"/>
          <a:ext cx="228600" cy="23241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86995</xdr:colOff>
      <xdr:row>8</xdr:row>
      <xdr:rowOff>0</xdr:rowOff>
    </xdr:from>
    <xdr:to>
      <xdr:col>17</xdr:col>
      <xdr:colOff>494665</xdr:colOff>
      <xdr:row>8</xdr:row>
      <xdr:rowOff>247650</xdr:rowOff>
    </xdr:to>
    <xdr:pic>
      <xdr:nvPicPr>
        <xdr:cNvPr id="50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8863965" y="3110230"/>
          <a:ext cx="407670" cy="2476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120650</xdr:colOff>
      <xdr:row>18</xdr:row>
      <xdr:rowOff>138430</xdr:rowOff>
    </xdr:from>
    <xdr:to>
      <xdr:col>17</xdr:col>
      <xdr:colOff>425450</xdr:colOff>
      <xdr:row>18</xdr:row>
      <xdr:rowOff>305435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8897620" y="8322310"/>
          <a:ext cx="304800" cy="16700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104140</xdr:colOff>
      <xdr:row>22</xdr:row>
      <xdr:rowOff>0</xdr:rowOff>
    </xdr:from>
    <xdr:to>
      <xdr:col>17</xdr:col>
      <xdr:colOff>478155</xdr:colOff>
      <xdr:row>22</xdr:row>
      <xdr:rowOff>238125</xdr:rowOff>
    </xdr:to>
    <xdr:pic>
      <xdr:nvPicPr>
        <xdr:cNvPr id="5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8881110" y="10213340"/>
          <a:ext cx="374015" cy="2381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81280</xdr:colOff>
      <xdr:row>22</xdr:row>
      <xdr:rowOff>0</xdr:rowOff>
    </xdr:from>
    <xdr:to>
      <xdr:col>17</xdr:col>
      <xdr:colOff>490220</xdr:colOff>
      <xdr:row>22</xdr:row>
      <xdr:rowOff>209550</xdr:rowOff>
    </xdr:to>
    <xdr:pic>
      <xdr:nvPicPr>
        <xdr:cNvPr id="5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>
          <a:off x="8858250" y="10213340"/>
          <a:ext cx="40894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91440</xdr:colOff>
      <xdr:row>22</xdr:row>
      <xdr:rowOff>0</xdr:rowOff>
    </xdr:from>
    <xdr:to>
      <xdr:col>17</xdr:col>
      <xdr:colOff>433070</xdr:colOff>
      <xdr:row>22</xdr:row>
      <xdr:rowOff>174625</xdr:rowOff>
    </xdr:to>
    <xdr:pic>
      <xdr:nvPicPr>
        <xdr:cNvPr id="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8868410" y="10213340"/>
          <a:ext cx="341630" cy="1746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83820</xdr:colOff>
      <xdr:row>22</xdr:row>
      <xdr:rowOff>0</xdr:rowOff>
    </xdr:from>
    <xdr:to>
      <xdr:col>17</xdr:col>
      <xdr:colOff>493395</xdr:colOff>
      <xdr:row>22</xdr:row>
      <xdr:rowOff>196215</xdr:rowOff>
    </xdr:to>
    <xdr:pic>
      <xdr:nvPicPr>
        <xdr:cNvPr id="5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8860790" y="10213340"/>
          <a:ext cx="409575" cy="19621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99695</xdr:colOff>
      <xdr:row>22</xdr:row>
      <xdr:rowOff>0</xdr:rowOff>
    </xdr:from>
    <xdr:to>
      <xdr:col>17</xdr:col>
      <xdr:colOff>436880</xdr:colOff>
      <xdr:row>22</xdr:row>
      <xdr:rowOff>161925</xdr:rowOff>
    </xdr:to>
    <xdr:pic>
      <xdr:nvPicPr>
        <xdr:cNvPr id="5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8876665" y="10213340"/>
          <a:ext cx="337185" cy="1619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90170</xdr:colOff>
      <xdr:row>22</xdr:row>
      <xdr:rowOff>0</xdr:rowOff>
    </xdr:from>
    <xdr:to>
      <xdr:col>17</xdr:col>
      <xdr:colOff>394970</xdr:colOff>
      <xdr:row>22</xdr:row>
      <xdr:rowOff>146050</xdr:rowOff>
    </xdr:to>
    <xdr:pic>
      <xdr:nvPicPr>
        <xdr:cNvPr id="5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>
        <a:xfrm>
          <a:off x="8867140" y="10213340"/>
          <a:ext cx="304800" cy="1460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168910</xdr:colOff>
      <xdr:row>22</xdr:row>
      <xdr:rowOff>0</xdr:rowOff>
    </xdr:from>
    <xdr:to>
      <xdr:col>17</xdr:col>
      <xdr:colOff>409575</xdr:colOff>
      <xdr:row>22</xdr:row>
      <xdr:rowOff>201295</xdr:rowOff>
    </xdr:to>
    <xdr:pic>
      <xdr:nvPicPr>
        <xdr:cNvPr id="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8945880" y="10213340"/>
          <a:ext cx="240665" cy="20129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94615</xdr:colOff>
      <xdr:row>8</xdr:row>
      <xdr:rowOff>0</xdr:rowOff>
    </xdr:from>
    <xdr:to>
      <xdr:col>17</xdr:col>
      <xdr:colOff>502285</xdr:colOff>
      <xdr:row>8</xdr:row>
      <xdr:rowOff>150495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8871585" y="3110230"/>
          <a:ext cx="407670" cy="15049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150495</xdr:colOff>
      <xdr:row>8</xdr:row>
      <xdr:rowOff>0</xdr:rowOff>
    </xdr:from>
    <xdr:to>
      <xdr:col>17</xdr:col>
      <xdr:colOff>455930</xdr:colOff>
      <xdr:row>8</xdr:row>
      <xdr:rowOff>248285</xdr:rowOff>
    </xdr:to>
    <xdr:pic>
      <xdr:nvPicPr>
        <xdr:cNvPr id="6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8927465" y="3110230"/>
          <a:ext cx="305435" cy="24828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151130</xdr:colOff>
      <xdr:row>22</xdr:row>
      <xdr:rowOff>0</xdr:rowOff>
    </xdr:from>
    <xdr:to>
      <xdr:col>17</xdr:col>
      <xdr:colOff>360680</xdr:colOff>
      <xdr:row>22</xdr:row>
      <xdr:rowOff>196850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8928100" y="10213340"/>
          <a:ext cx="209550" cy="1968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130810</xdr:colOff>
      <xdr:row>8</xdr:row>
      <xdr:rowOff>0</xdr:rowOff>
    </xdr:from>
    <xdr:to>
      <xdr:col>17</xdr:col>
      <xdr:colOff>417195</xdr:colOff>
      <xdr:row>8</xdr:row>
      <xdr:rowOff>257175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8907780" y="3110230"/>
          <a:ext cx="286385" cy="25717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142875</xdr:colOff>
      <xdr:row>8</xdr:row>
      <xdr:rowOff>0</xdr:rowOff>
    </xdr:from>
    <xdr:to>
      <xdr:col>17</xdr:col>
      <xdr:colOff>419100</xdr:colOff>
      <xdr:row>8</xdr:row>
      <xdr:rowOff>247650</xdr:rowOff>
    </xdr:to>
    <xdr:pic>
      <xdr:nvPicPr>
        <xdr:cNvPr id="63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8919845" y="3110230"/>
          <a:ext cx="2762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116840</xdr:colOff>
      <xdr:row>8</xdr:row>
      <xdr:rowOff>0</xdr:rowOff>
    </xdr:from>
    <xdr:to>
      <xdr:col>17</xdr:col>
      <xdr:colOff>412115</xdr:colOff>
      <xdr:row>8</xdr:row>
      <xdr:rowOff>240030</xdr:rowOff>
    </xdr:to>
    <xdr:pic>
      <xdr:nvPicPr>
        <xdr:cNvPr id="64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8893810" y="3110230"/>
          <a:ext cx="295275" cy="24003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84455</xdr:colOff>
      <xdr:row>8</xdr:row>
      <xdr:rowOff>0</xdr:rowOff>
    </xdr:from>
    <xdr:to>
      <xdr:col>17</xdr:col>
      <xdr:colOff>429260</xdr:colOff>
      <xdr:row>8</xdr:row>
      <xdr:rowOff>280670</xdr:rowOff>
    </xdr:to>
    <xdr:pic>
      <xdr:nvPicPr>
        <xdr:cNvPr id="65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8861425" y="3110230"/>
          <a:ext cx="344805" cy="28067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142875</xdr:colOff>
      <xdr:row>8</xdr:row>
      <xdr:rowOff>0</xdr:rowOff>
    </xdr:from>
    <xdr:to>
      <xdr:col>17</xdr:col>
      <xdr:colOff>400050</xdr:colOff>
      <xdr:row>8</xdr:row>
      <xdr:rowOff>209550</xdr:rowOff>
    </xdr:to>
    <xdr:pic>
      <xdr:nvPicPr>
        <xdr:cNvPr id="66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8919845" y="3110230"/>
          <a:ext cx="25717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101600</xdr:colOff>
      <xdr:row>8</xdr:row>
      <xdr:rowOff>0</xdr:rowOff>
    </xdr:from>
    <xdr:to>
      <xdr:col>17</xdr:col>
      <xdr:colOff>444500</xdr:colOff>
      <xdr:row>8</xdr:row>
      <xdr:rowOff>264795</xdr:rowOff>
    </xdr:to>
    <xdr:pic>
      <xdr:nvPicPr>
        <xdr:cNvPr id="67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8878570" y="3110230"/>
          <a:ext cx="342900" cy="26479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146685</xdr:colOff>
      <xdr:row>8</xdr:row>
      <xdr:rowOff>0</xdr:rowOff>
    </xdr:from>
    <xdr:to>
      <xdr:col>17</xdr:col>
      <xdr:colOff>403860</xdr:colOff>
      <xdr:row>8</xdr:row>
      <xdr:rowOff>272415</xdr:rowOff>
    </xdr:to>
    <xdr:pic>
      <xdr:nvPicPr>
        <xdr:cNvPr id="68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8923655" y="3110230"/>
          <a:ext cx="257175" cy="27241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76835</xdr:colOff>
      <xdr:row>8</xdr:row>
      <xdr:rowOff>0</xdr:rowOff>
    </xdr:from>
    <xdr:to>
      <xdr:col>17</xdr:col>
      <xdr:colOff>484505</xdr:colOff>
      <xdr:row>8</xdr:row>
      <xdr:rowOff>150495</xdr:rowOff>
    </xdr:to>
    <xdr:pic>
      <xdr:nvPicPr>
        <xdr:cNvPr id="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8853805" y="3110230"/>
          <a:ext cx="407670" cy="15049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151765</xdr:colOff>
      <xdr:row>8</xdr:row>
      <xdr:rowOff>0</xdr:rowOff>
    </xdr:from>
    <xdr:to>
      <xdr:col>17</xdr:col>
      <xdr:colOff>399415</xdr:colOff>
      <xdr:row>8</xdr:row>
      <xdr:rowOff>269240</xdr:rowOff>
    </xdr:to>
    <xdr:pic>
      <xdr:nvPicPr>
        <xdr:cNvPr id="70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8928735" y="3110230"/>
          <a:ext cx="247650" cy="26924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128470</xdr:colOff>
      <xdr:row>8</xdr:row>
      <xdr:rowOff>0</xdr:rowOff>
    </xdr:from>
    <xdr:to>
      <xdr:col>17</xdr:col>
      <xdr:colOff>443430</xdr:colOff>
      <xdr:row>8</xdr:row>
      <xdr:rowOff>220980</xdr:rowOff>
    </xdr:to>
    <xdr:pic>
      <xdr:nvPicPr>
        <xdr:cNvPr id="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 rot="4913566">
          <a:off x="8952230" y="3063240"/>
          <a:ext cx="220980" cy="31496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102870</xdr:colOff>
      <xdr:row>10</xdr:row>
      <xdr:rowOff>0</xdr:rowOff>
    </xdr:from>
    <xdr:to>
      <xdr:col>17</xdr:col>
      <xdr:colOff>502920</xdr:colOff>
      <xdr:row>10</xdr:row>
      <xdr:rowOff>229235</xdr:rowOff>
    </xdr:to>
    <xdr:pic>
      <xdr:nvPicPr>
        <xdr:cNvPr id="7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8879840" y="4124960"/>
          <a:ext cx="400050" cy="22923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132715</xdr:colOff>
      <xdr:row>14</xdr:row>
      <xdr:rowOff>0</xdr:rowOff>
    </xdr:from>
    <xdr:to>
      <xdr:col>17</xdr:col>
      <xdr:colOff>447040</xdr:colOff>
      <xdr:row>14</xdr:row>
      <xdr:rowOff>237490</xdr:rowOff>
    </xdr:to>
    <xdr:pic>
      <xdr:nvPicPr>
        <xdr:cNvPr id="7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909685" y="6154420"/>
          <a:ext cx="314325" cy="23749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111760</xdr:colOff>
      <xdr:row>15</xdr:row>
      <xdr:rowOff>0</xdr:rowOff>
    </xdr:from>
    <xdr:to>
      <xdr:col>17</xdr:col>
      <xdr:colOff>426085</xdr:colOff>
      <xdr:row>15</xdr:row>
      <xdr:rowOff>219710</xdr:rowOff>
    </xdr:to>
    <xdr:pic>
      <xdr:nvPicPr>
        <xdr:cNvPr id="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888730" y="6661785"/>
          <a:ext cx="314325" cy="21971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139700</xdr:colOff>
      <xdr:row>22</xdr:row>
      <xdr:rowOff>0</xdr:rowOff>
    </xdr:from>
    <xdr:to>
      <xdr:col>17</xdr:col>
      <xdr:colOff>425450</xdr:colOff>
      <xdr:row>22</xdr:row>
      <xdr:rowOff>156845</xdr:rowOff>
    </xdr:to>
    <xdr:pic>
      <xdr:nvPicPr>
        <xdr:cNvPr id="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8916670" y="10213340"/>
          <a:ext cx="285750" cy="15684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121920</xdr:colOff>
      <xdr:row>22</xdr:row>
      <xdr:rowOff>0</xdr:rowOff>
    </xdr:from>
    <xdr:to>
      <xdr:col>17</xdr:col>
      <xdr:colOff>421005</xdr:colOff>
      <xdr:row>22</xdr:row>
      <xdr:rowOff>190500</xdr:rowOff>
    </xdr:to>
    <xdr:pic>
      <xdr:nvPicPr>
        <xdr:cNvPr id="7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8898890" y="10213340"/>
          <a:ext cx="299085" cy="19050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74295</xdr:colOff>
      <xdr:row>22</xdr:row>
      <xdr:rowOff>0</xdr:rowOff>
    </xdr:from>
    <xdr:to>
      <xdr:col>17</xdr:col>
      <xdr:colOff>421005</xdr:colOff>
      <xdr:row>22</xdr:row>
      <xdr:rowOff>166370</xdr:rowOff>
    </xdr:to>
    <xdr:pic>
      <xdr:nvPicPr>
        <xdr:cNvPr id="7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8851265" y="10213340"/>
          <a:ext cx="346710" cy="16637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153035</xdr:colOff>
      <xdr:row>8</xdr:row>
      <xdr:rowOff>0</xdr:rowOff>
    </xdr:from>
    <xdr:to>
      <xdr:col>17</xdr:col>
      <xdr:colOff>386080</xdr:colOff>
      <xdr:row>8</xdr:row>
      <xdr:rowOff>247650</xdr:rowOff>
    </xdr:to>
    <xdr:pic>
      <xdr:nvPicPr>
        <xdr:cNvPr id="78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8930005" y="3110230"/>
          <a:ext cx="233045" cy="2476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123190</xdr:colOff>
      <xdr:row>22</xdr:row>
      <xdr:rowOff>0</xdr:rowOff>
    </xdr:from>
    <xdr:to>
      <xdr:col>17</xdr:col>
      <xdr:colOff>475615</xdr:colOff>
      <xdr:row>22</xdr:row>
      <xdr:rowOff>271145</xdr:rowOff>
    </xdr:to>
    <xdr:pic>
      <xdr:nvPicPr>
        <xdr:cNvPr id="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8900160" y="10213340"/>
          <a:ext cx="352425" cy="27114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108585</xdr:colOff>
      <xdr:row>12</xdr:row>
      <xdr:rowOff>0</xdr:rowOff>
    </xdr:from>
    <xdr:to>
      <xdr:col>17</xdr:col>
      <xdr:colOff>435610</xdr:colOff>
      <xdr:row>12</xdr:row>
      <xdr:rowOff>247650</xdr:rowOff>
    </xdr:to>
    <xdr:pic>
      <xdr:nvPicPr>
        <xdr:cNvPr id="8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885555" y="5139690"/>
          <a:ext cx="3270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92710</xdr:colOff>
      <xdr:row>11</xdr:row>
      <xdr:rowOff>71120</xdr:rowOff>
    </xdr:from>
    <xdr:to>
      <xdr:col>17</xdr:col>
      <xdr:colOff>454660</xdr:colOff>
      <xdr:row>11</xdr:row>
      <xdr:rowOff>344170</xdr:rowOff>
    </xdr:to>
    <xdr:pic>
      <xdr:nvPicPr>
        <xdr:cNvPr id="8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869680" y="4703445"/>
          <a:ext cx="361950" cy="2730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92075</xdr:colOff>
      <xdr:row>8</xdr:row>
      <xdr:rowOff>0</xdr:rowOff>
    </xdr:from>
    <xdr:to>
      <xdr:col>17</xdr:col>
      <xdr:colOff>448310</xdr:colOff>
      <xdr:row>8</xdr:row>
      <xdr:rowOff>276225</xdr:rowOff>
    </xdr:to>
    <xdr:pic>
      <xdr:nvPicPr>
        <xdr:cNvPr id="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8869045" y="3110230"/>
          <a:ext cx="356235" cy="2762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127635</xdr:colOff>
      <xdr:row>8</xdr:row>
      <xdr:rowOff>0</xdr:rowOff>
    </xdr:from>
    <xdr:to>
      <xdr:col>17</xdr:col>
      <xdr:colOff>432435</xdr:colOff>
      <xdr:row>8</xdr:row>
      <xdr:rowOff>255905</xdr:rowOff>
    </xdr:to>
    <xdr:pic>
      <xdr:nvPicPr>
        <xdr:cNvPr id="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8904605" y="3110230"/>
          <a:ext cx="304800" cy="25590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109220</xdr:colOff>
      <xdr:row>8</xdr:row>
      <xdr:rowOff>0</xdr:rowOff>
    </xdr:from>
    <xdr:to>
      <xdr:col>17</xdr:col>
      <xdr:colOff>414020</xdr:colOff>
      <xdr:row>8</xdr:row>
      <xdr:rowOff>255905</xdr:rowOff>
    </xdr:to>
    <xdr:pic>
      <xdr:nvPicPr>
        <xdr:cNvPr id="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8886190" y="3110230"/>
          <a:ext cx="304800" cy="25590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93980</xdr:colOff>
      <xdr:row>8</xdr:row>
      <xdr:rowOff>0</xdr:rowOff>
    </xdr:from>
    <xdr:to>
      <xdr:col>17</xdr:col>
      <xdr:colOff>450215</xdr:colOff>
      <xdr:row>8</xdr:row>
      <xdr:rowOff>276225</xdr:rowOff>
    </xdr:to>
    <xdr:pic>
      <xdr:nvPicPr>
        <xdr:cNvPr id="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8870950" y="3110230"/>
          <a:ext cx="356235" cy="2762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148590</xdr:colOff>
      <xdr:row>8</xdr:row>
      <xdr:rowOff>0</xdr:rowOff>
    </xdr:from>
    <xdr:to>
      <xdr:col>17</xdr:col>
      <xdr:colOff>453390</xdr:colOff>
      <xdr:row>8</xdr:row>
      <xdr:rowOff>255905</xdr:rowOff>
    </xdr:to>
    <xdr:pic>
      <xdr:nvPicPr>
        <xdr:cNvPr id="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8925560" y="3110230"/>
          <a:ext cx="304800" cy="25590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136525</xdr:colOff>
      <xdr:row>8</xdr:row>
      <xdr:rowOff>0</xdr:rowOff>
    </xdr:from>
    <xdr:to>
      <xdr:col>17</xdr:col>
      <xdr:colOff>441325</xdr:colOff>
      <xdr:row>8</xdr:row>
      <xdr:rowOff>255905</xdr:rowOff>
    </xdr:to>
    <xdr:pic>
      <xdr:nvPicPr>
        <xdr:cNvPr id="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8913495" y="3110230"/>
          <a:ext cx="304800" cy="25590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53340</xdr:colOff>
      <xdr:row>8</xdr:row>
      <xdr:rowOff>0</xdr:rowOff>
    </xdr:from>
    <xdr:to>
      <xdr:col>17</xdr:col>
      <xdr:colOff>443865</xdr:colOff>
      <xdr:row>8</xdr:row>
      <xdr:rowOff>193040</xdr:rowOff>
    </xdr:to>
    <xdr:pic>
      <xdr:nvPicPr>
        <xdr:cNvPr id="88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 t="29478" r="13513"/>
        <a:stretch>
          <a:fillRect/>
        </a:stretch>
      </xdr:blipFill>
      <xdr:spPr>
        <a:xfrm>
          <a:off x="8830310" y="3110230"/>
          <a:ext cx="390525" cy="19304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109855</xdr:colOff>
      <xdr:row>8</xdr:row>
      <xdr:rowOff>0</xdr:rowOff>
    </xdr:from>
    <xdr:to>
      <xdr:col>17</xdr:col>
      <xdr:colOff>490855</xdr:colOff>
      <xdr:row>8</xdr:row>
      <xdr:rowOff>219710</xdr:rowOff>
    </xdr:to>
    <xdr:pic>
      <xdr:nvPicPr>
        <xdr:cNvPr id="89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8886825" y="3110230"/>
          <a:ext cx="381000" cy="21971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30480</xdr:colOff>
      <xdr:row>8</xdr:row>
      <xdr:rowOff>0</xdr:rowOff>
    </xdr:from>
    <xdr:to>
      <xdr:col>18</xdr:col>
      <xdr:colOff>0</xdr:colOff>
      <xdr:row>8</xdr:row>
      <xdr:rowOff>306705</xdr:rowOff>
    </xdr:to>
    <xdr:pic>
      <xdr:nvPicPr>
        <xdr:cNvPr id="90" name="图片 89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>
          <a:off x="8807450" y="3110230"/>
          <a:ext cx="484505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73025</xdr:colOff>
      <xdr:row>8</xdr:row>
      <xdr:rowOff>0</xdr:rowOff>
    </xdr:from>
    <xdr:to>
      <xdr:col>17</xdr:col>
      <xdr:colOff>438785</xdr:colOff>
      <xdr:row>8</xdr:row>
      <xdr:rowOff>303530</xdr:rowOff>
    </xdr:to>
    <xdr:pic>
      <xdr:nvPicPr>
        <xdr:cNvPr id="91" name="图片 90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8849995" y="3110230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65405</xdr:colOff>
      <xdr:row>8</xdr:row>
      <xdr:rowOff>0</xdr:rowOff>
    </xdr:from>
    <xdr:to>
      <xdr:col>17</xdr:col>
      <xdr:colOff>490220</xdr:colOff>
      <xdr:row>8</xdr:row>
      <xdr:rowOff>165735</xdr:rowOff>
    </xdr:to>
    <xdr:pic>
      <xdr:nvPicPr>
        <xdr:cNvPr id="92" name="图片 91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25" t="2798"/>
        <a:stretch>
          <a:fillRect/>
        </a:stretch>
      </xdr:blipFill>
      <xdr:spPr>
        <a:xfrm>
          <a:off x="8842375" y="3110230"/>
          <a:ext cx="424815" cy="165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134620</xdr:colOff>
      <xdr:row>8</xdr:row>
      <xdr:rowOff>0</xdr:rowOff>
    </xdr:from>
    <xdr:to>
      <xdr:col>17</xdr:col>
      <xdr:colOff>340995</xdr:colOff>
      <xdr:row>8</xdr:row>
      <xdr:rowOff>247650</xdr:rowOff>
    </xdr:to>
    <xdr:pic>
      <xdr:nvPicPr>
        <xdr:cNvPr id="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>
        <a:xfrm>
          <a:off x="8911590" y="3110230"/>
          <a:ext cx="206375" cy="2476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169545</xdr:colOff>
      <xdr:row>8</xdr:row>
      <xdr:rowOff>0</xdr:rowOff>
    </xdr:from>
    <xdr:to>
      <xdr:col>17</xdr:col>
      <xdr:colOff>423545</xdr:colOff>
      <xdr:row>8</xdr:row>
      <xdr:rowOff>304800</xdr:rowOff>
    </xdr:to>
    <xdr:pic>
      <xdr:nvPicPr>
        <xdr:cNvPr id="9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8946515" y="3110230"/>
          <a:ext cx="254000" cy="30480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175260</xdr:colOff>
      <xdr:row>8</xdr:row>
      <xdr:rowOff>0</xdr:rowOff>
    </xdr:from>
    <xdr:to>
      <xdr:col>17</xdr:col>
      <xdr:colOff>429260</xdr:colOff>
      <xdr:row>8</xdr:row>
      <xdr:rowOff>304800</xdr:rowOff>
    </xdr:to>
    <xdr:pic>
      <xdr:nvPicPr>
        <xdr:cNvPr id="9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8952230" y="3110230"/>
          <a:ext cx="254000" cy="30480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114300</xdr:colOff>
      <xdr:row>8</xdr:row>
      <xdr:rowOff>0</xdr:rowOff>
    </xdr:from>
    <xdr:to>
      <xdr:col>17</xdr:col>
      <xdr:colOff>409575</xdr:colOff>
      <xdr:row>8</xdr:row>
      <xdr:rowOff>353060</xdr:rowOff>
    </xdr:to>
    <xdr:pic>
      <xdr:nvPicPr>
        <xdr:cNvPr id="9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>
          <a:off x="8891270" y="3110230"/>
          <a:ext cx="295275" cy="35306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142240</xdr:colOff>
      <xdr:row>8</xdr:row>
      <xdr:rowOff>0</xdr:rowOff>
    </xdr:from>
    <xdr:to>
      <xdr:col>17</xdr:col>
      <xdr:colOff>437515</xdr:colOff>
      <xdr:row>8</xdr:row>
      <xdr:rowOff>333375</xdr:rowOff>
    </xdr:to>
    <xdr:pic>
      <xdr:nvPicPr>
        <xdr:cNvPr id="9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8919210" y="3110230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102870</xdr:colOff>
      <xdr:row>8</xdr:row>
      <xdr:rowOff>0</xdr:rowOff>
    </xdr:from>
    <xdr:to>
      <xdr:col>17</xdr:col>
      <xdr:colOff>464820</xdr:colOff>
      <xdr:row>8</xdr:row>
      <xdr:rowOff>306705</xdr:rowOff>
    </xdr:to>
    <xdr:pic>
      <xdr:nvPicPr>
        <xdr:cNvPr id="9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8879840" y="3110230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132715</xdr:colOff>
      <xdr:row>8</xdr:row>
      <xdr:rowOff>0</xdr:rowOff>
    </xdr:from>
    <xdr:to>
      <xdr:col>17</xdr:col>
      <xdr:colOff>418465</xdr:colOff>
      <xdr:row>8</xdr:row>
      <xdr:rowOff>361950</xdr:rowOff>
    </xdr:to>
    <xdr:pic>
      <xdr:nvPicPr>
        <xdr:cNvPr id="9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8909685" y="3110230"/>
          <a:ext cx="285750" cy="3619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171450</xdr:colOff>
      <xdr:row>8</xdr:row>
      <xdr:rowOff>0</xdr:rowOff>
    </xdr:from>
    <xdr:to>
      <xdr:col>17</xdr:col>
      <xdr:colOff>365125</xdr:colOff>
      <xdr:row>8</xdr:row>
      <xdr:rowOff>304800</xdr:rowOff>
    </xdr:to>
    <xdr:pic>
      <xdr:nvPicPr>
        <xdr:cNvPr id="10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 l="17042" t="17911" r="16685"/>
        <a:stretch>
          <a:fillRect/>
        </a:stretch>
      </xdr:blipFill>
      <xdr:spPr>
        <a:xfrm>
          <a:off x="8948420" y="3110230"/>
          <a:ext cx="193675" cy="30480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85090</xdr:colOff>
      <xdr:row>8</xdr:row>
      <xdr:rowOff>0</xdr:rowOff>
    </xdr:from>
    <xdr:to>
      <xdr:col>17</xdr:col>
      <xdr:colOff>475615</xdr:colOff>
      <xdr:row>8</xdr:row>
      <xdr:rowOff>285750</xdr:rowOff>
    </xdr:to>
    <xdr:pic>
      <xdr:nvPicPr>
        <xdr:cNvPr id="10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 r="-2500" b="26667"/>
        <a:stretch>
          <a:fillRect/>
        </a:stretch>
      </xdr:blipFill>
      <xdr:spPr>
        <a:xfrm>
          <a:off x="8862060" y="3110230"/>
          <a:ext cx="390525" cy="2857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160655</xdr:colOff>
      <xdr:row>8</xdr:row>
      <xdr:rowOff>0</xdr:rowOff>
    </xdr:from>
    <xdr:to>
      <xdr:col>17</xdr:col>
      <xdr:colOff>466090</xdr:colOff>
      <xdr:row>8</xdr:row>
      <xdr:rowOff>285750</xdr:rowOff>
    </xdr:to>
    <xdr:pic>
      <xdr:nvPicPr>
        <xdr:cNvPr id="10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8937625" y="311023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133350</xdr:colOff>
      <xdr:row>8</xdr:row>
      <xdr:rowOff>0</xdr:rowOff>
    </xdr:from>
    <xdr:to>
      <xdr:col>17</xdr:col>
      <xdr:colOff>438785</xdr:colOff>
      <xdr:row>8</xdr:row>
      <xdr:rowOff>285750</xdr:rowOff>
    </xdr:to>
    <xdr:pic>
      <xdr:nvPicPr>
        <xdr:cNvPr id="10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8910320" y="311023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116205</xdr:colOff>
      <xdr:row>8</xdr:row>
      <xdr:rowOff>0</xdr:rowOff>
    </xdr:from>
    <xdr:to>
      <xdr:col>17</xdr:col>
      <xdr:colOff>390525</xdr:colOff>
      <xdr:row>8</xdr:row>
      <xdr:rowOff>257175</xdr:rowOff>
    </xdr:to>
    <xdr:pic>
      <xdr:nvPicPr>
        <xdr:cNvPr id="1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8893175" y="3110230"/>
          <a:ext cx="274320" cy="25717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130175</xdr:colOff>
      <xdr:row>8</xdr:row>
      <xdr:rowOff>0</xdr:rowOff>
    </xdr:from>
    <xdr:to>
      <xdr:col>17</xdr:col>
      <xdr:colOff>404495</xdr:colOff>
      <xdr:row>8</xdr:row>
      <xdr:rowOff>257175</xdr:rowOff>
    </xdr:to>
    <xdr:pic>
      <xdr:nvPicPr>
        <xdr:cNvPr id="1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8907145" y="3110230"/>
          <a:ext cx="274320" cy="25717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180975</xdr:colOff>
      <xdr:row>8</xdr:row>
      <xdr:rowOff>0</xdr:rowOff>
    </xdr:from>
    <xdr:to>
      <xdr:col>17</xdr:col>
      <xdr:colOff>407035</xdr:colOff>
      <xdr:row>8</xdr:row>
      <xdr:rowOff>313690</xdr:rowOff>
    </xdr:to>
    <xdr:pic>
      <xdr:nvPicPr>
        <xdr:cNvPr id="10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8957945" y="3110230"/>
          <a:ext cx="226060" cy="31369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142240</xdr:colOff>
      <xdr:row>8</xdr:row>
      <xdr:rowOff>0</xdr:rowOff>
    </xdr:from>
    <xdr:to>
      <xdr:col>17</xdr:col>
      <xdr:colOff>398780</xdr:colOff>
      <xdr:row>8</xdr:row>
      <xdr:rowOff>255270</xdr:rowOff>
    </xdr:to>
    <xdr:pic>
      <xdr:nvPicPr>
        <xdr:cNvPr id="10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8919210" y="3110230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146685</xdr:colOff>
      <xdr:row>8</xdr:row>
      <xdr:rowOff>0</xdr:rowOff>
    </xdr:from>
    <xdr:to>
      <xdr:col>17</xdr:col>
      <xdr:colOff>403225</xdr:colOff>
      <xdr:row>8</xdr:row>
      <xdr:rowOff>255270</xdr:rowOff>
    </xdr:to>
    <xdr:pic>
      <xdr:nvPicPr>
        <xdr:cNvPr id="108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8923655" y="3110230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76200</xdr:colOff>
      <xdr:row>8</xdr:row>
      <xdr:rowOff>0</xdr:rowOff>
    </xdr:from>
    <xdr:to>
      <xdr:col>17</xdr:col>
      <xdr:colOff>428625</xdr:colOff>
      <xdr:row>8</xdr:row>
      <xdr:rowOff>300355</xdr:rowOff>
    </xdr:to>
    <xdr:pic>
      <xdr:nvPicPr>
        <xdr:cNvPr id="1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8853170" y="3110230"/>
          <a:ext cx="352425" cy="30035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193675</xdr:colOff>
      <xdr:row>8</xdr:row>
      <xdr:rowOff>0</xdr:rowOff>
    </xdr:from>
    <xdr:to>
      <xdr:col>17</xdr:col>
      <xdr:colOff>363220</xdr:colOff>
      <xdr:row>8</xdr:row>
      <xdr:rowOff>332740</xdr:rowOff>
    </xdr:to>
    <xdr:pic>
      <xdr:nvPicPr>
        <xdr:cNvPr id="110" name="Picture 108" descr="36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 l="25627" t="10168" r="18106" b="7204"/>
        <a:stretch>
          <a:fillRect/>
        </a:stretch>
      </xdr:blipFill>
      <xdr:spPr>
        <a:xfrm>
          <a:off x="8970645" y="3110230"/>
          <a:ext cx="169545" cy="332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184150</xdr:colOff>
      <xdr:row>8</xdr:row>
      <xdr:rowOff>0</xdr:rowOff>
    </xdr:from>
    <xdr:to>
      <xdr:col>17</xdr:col>
      <xdr:colOff>418465</xdr:colOff>
      <xdr:row>8</xdr:row>
      <xdr:rowOff>323850</xdr:rowOff>
    </xdr:to>
    <xdr:pic>
      <xdr:nvPicPr>
        <xdr:cNvPr id="111" name="Picture 109" descr="35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 l="28018" t="10330" r="7516" b="9505"/>
        <a:stretch>
          <a:fillRect/>
        </a:stretch>
      </xdr:blipFill>
      <xdr:spPr>
        <a:xfrm>
          <a:off x="8961120" y="3110230"/>
          <a:ext cx="23431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8</xdr:row>
      <xdr:rowOff>0</xdr:rowOff>
    </xdr:from>
    <xdr:to>
      <xdr:col>18</xdr:col>
      <xdr:colOff>0</xdr:colOff>
      <xdr:row>8</xdr:row>
      <xdr:rowOff>180340</xdr:rowOff>
    </xdr:to>
    <xdr:pic>
      <xdr:nvPicPr>
        <xdr:cNvPr id="1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>
        <a:xfrm>
          <a:off x="8815070" y="3110230"/>
          <a:ext cx="476885" cy="18034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19050</xdr:colOff>
      <xdr:row>8</xdr:row>
      <xdr:rowOff>0</xdr:rowOff>
    </xdr:from>
    <xdr:to>
      <xdr:col>18</xdr:col>
      <xdr:colOff>0</xdr:colOff>
      <xdr:row>8</xdr:row>
      <xdr:rowOff>165100</xdr:rowOff>
    </xdr:to>
    <xdr:pic>
      <xdr:nvPicPr>
        <xdr:cNvPr id="1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>
        <a:xfrm>
          <a:off x="8796020" y="3110230"/>
          <a:ext cx="495935" cy="16510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140970</xdr:colOff>
      <xdr:row>8</xdr:row>
      <xdr:rowOff>0</xdr:rowOff>
    </xdr:from>
    <xdr:to>
      <xdr:col>17</xdr:col>
      <xdr:colOff>398145</xdr:colOff>
      <xdr:row>8</xdr:row>
      <xdr:rowOff>281940</xdr:rowOff>
    </xdr:to>
    <xdr:pic>
      <xdr:nvPicPr>
        <xdr:cNvPr id="1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8917940" y="3110230"/>
          <a:ext cx="257175" cy="281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132715</xdr:colOff>
      <xdr:row>16</xdr:row>
      <xdr:rowOff>160655</xdr:rowOff>
    </xdr:from>
    <xdr:to>
      <xdr:col>17</xdr:col>
      <xdr:colOff>427990</xdr:colOff>
      <xdr:row>16</xdr:row>
      <xdr:rowOff>403860</xdr:rowOff>
    </xdr:to>
    <xdr:pic>
      <xdr:nvPicPr>
        <xdr:cNvPr id="1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>
        <a:xfrm>
          <a:off x="8909685" y="7329805"/>
          <a:ext cx="295275" cy="24320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68580</xdr:colOff>
      <xdr:row>18</xdr:row>
      <xdr:rowOff>0</xdr:rowOff>
    </xdr:from>
    <xdr:to>
      <xdr:col>18</xdr:col>
      <xdr:colOff>0</xdr:colOff>
      <xdr:row>18</xdr:row>
      <xdr:rowOff>199390</xdr:rowOff>
    </xdr:to>
    <xdr:pic>
      <xdr:nvPicPr>
        <xdr:cNvPr id="11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>
        <a:xfrm>
          <a:off x="8845550" y="8183880"/>
          <a:ext cx="446405" cy="19939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38735</xdr:colOff>
      <xdr:row>18</xdr:row>
      <xdr:rowOff>0</xdr:rowOff>
    </xdr:from>
    <xdr:to>
      <xdr:col>18</xdr:col>
      <xdr:colOff>0</xdr:colOff>
      <xdr:row>18</xdr:row>
      <xdr:rowOff>225425</xdr:rowOff>
    </xdr:to>
    <xdr:pic>
      <xdr:nvPicPr>
        <xdr:cNvPr id="11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>
        <a:xfrm>
          <a:off x="8815705" y="8183880"/>
          <a:ext cx="476250" cy="2254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96520</xdr:colOff>
      <xdr:row>18</xdr:row>
      <xdr:rowOff>0</xdr:rowOff>
    </xdr:from>
    <xdr:to>
      <xdr:col>17</xdr:col>
      <xdr:colOff>438150</xdr:colOff>
      <xdr:row>18</xdr:row>
      <xdr:rowOff>312420</xdr:rowOff>
    </xdr:to>
    <xdr:pic>
      <xdr:nvPicPr>
        <xdr:cNvPr id="1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8873490" y="8183880"/>
          <a:ext cx="341630" cy="31242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49530</xdr:colOff>
      <xdr:row>8</xdr:row>
      <xdr:rowOff>0</xdr:rowOff>
    </xdr:from>
    <xdr:to>
      <xdr:col>18</xdr:col>
      <xdr:colOff>0</xdr:colOff>
      <xdr:row>8</xdr:row>
      <xdr:rowOff>189865</xdr:rowOff>
    </xdr:to>
    <xdr:pic>
      <xdr:nvPicPr>
        <xdr:cNvPr id="11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>
        <a:xfrm>
          <a:off x="8826500" y="3110230"/>
          <a:ext cx="465455" cy="18986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36195</xdr:colOff>
      <xdr:row>18</xdr:row>
      <xdr:rowOff>0</xdr:rowOff>
    </xdr:from>
    <xdr:to>
      <xdr:col>18</xdr:col>
      <xdr:colOff>0</xdr:colOff>
      <xdr:row>18</xdr:row>
      <xdr:rowOff>225425</xdr:rowOff>
    </xdr:to>
    <xdr:pic>
      <xdr:nvPicPr>
        <xdr:cNvPr id="1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>
        <a:xfrm>
          <a:off x="8813165" y="8183880"/>
          <a:ext cx="478790" cy="2254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52070</xdr:colOff>
      <xdr:row>8</xdr:row>
      <xdr:rowOff>0</xdr:rowOff>
    </xdr:from>
    <xdr:to>
      <xdr:col>18</xdr:col>
      <xdr:colOff>0</xdr:colOff>
      <xdr:row>8</xdr:row>
      <xdr:rowOff>165100</xdr:rowOff>
    </xdr:to>
    <xdr:pic>
      <xdr:nvPicPr>
        <xdr:cNvPr id="1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>
        <a:xfrm>
          <a:off x="8829040" y="3110230"/>
          <a:ext cx="462915" cy="16510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65405</xdr:colOff>
      <xdr:row>17</xdr:row>
      <xdr:rowOff>116205</xdr:rowOff>
    </xdr:from>
    <xdr:to>
      <xdr:col>17</xdr:col>
      <xdr:colOff>503555</xdr:colOff>
      <xdr:row>17</xdr:row>
      <xdr:rowOff>333375</xdr:rowOff>
    </xdr:to>
    <xdr:pic>
      <xdr:nvPicPr>
        <xdr:cNvPr id="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>
        <a:xfrm>
          <a:off x="8842375" y="7792720"/>
          <a:ext cx="438150" cy="21717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142875</xdr:colOff>
      <xdr:row>18</xdr:row>
      <xdr:rowOff>0</xdr:rowOff>
    </xdr:from>
    <xdr:to>
      <xdr:col>17</xdr:col>
      <xdr:colOff>419100</xdr:colOff>
      <xdr:row>18</xdr:row>
      <xdr:rowOff>296545</xdr:rowOff>
    </xdr:to>
    <xdr:pic>
      <xdr:nvPicPr>
        <xdr:cNvPr id="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>
        <a:xfrm>
          <a:off x="8919845" y="8183880"/>
          <a:ext cx="276225" cy="29654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59055</xdr:colOff>
      <xdr:row>18</xdr:row>
      <xdr:rowOff>0</xdr:rowOff>
    </xdr:from>
    <xdr:to>
      <xdr:col>17</xdr:col>
      <xdr:colOff>497840</xdr:colOff>
      <xdr:row>18</xdr:row>
      <xdr:rowOff>200025</xdr:rowOff>
    </xdr:to>
    <xdr:pic>
      <xdr:nvPicPr>
        <xdr:cNvPr id="1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>
        <a:xfrm>
          <a:off x="8836025" y="8183880"/>
          <a:ext cx="438785" cy="2000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161925</xdr:colOff>
      <xdr:row>8</xdr:row>
      <xdr:rowOff>0</xdr:rowOff>
    </xdr:from>
    <xdr:to>
      <xdr:col>17</xdr:col>
      <xdr:colOff>467360</xdr:colOff>
      <xdr:row>8</xdr:row>
      <xdr:rowOff>285750</xdr:rowOff>
    </xdr:to>
    <xdr:pic>
      <xdr:nvPicPr>
        <xdr:cNvPr id="12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8938895" y="311023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113030</xdr:colOff>
      <xdr:row>8</xdr:row>
      <xdr:rowOff>0</xdr:rowOff>
    </xdr:from>
    <xdr:to>
      <xdr:col>17</xdr:col>
      <xdr:colOff>474980</xdr:colOff>
      <xdr:row>8</xdr:row>
      <xdr:rowOff>306705</xdr:rowOff>
    </xdr:to>
    <xdr:pic>
      <xdr:nvPicPr>
        <xdr:cNvPr id="12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8890000" y="3110230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144145</xdr:colOff>
      <xdr:row>8</xdr:row>
      <xdr:rowOff>0</xdr:rowOff>
    </xdr:from>
    <xdr:to>
      <xdr:col>17</xdr:col>
      <xdr:colOff>449580</xdr:colOff>
      <xdr:row>8</xdr:row>
      <xdr:rowOff>285750</xdr:rowOff>
    </xdr:to>
    <xdr:pic>
      <xdr:nvPicPr>
        <xdr:cNvPr id="12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8921115" y="311023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113665</xdr:colOff>
      <xdr:row>12</xdr:row>
      <xdr:rowOff>0</xdr:rowOff>
    </xdr:from>
    <xdr:to>
      <xdr:col>17</xdr:col>
      <xdr:colOff>440690</xdr:colOff>
      <xdr:row>12</xdr:row>
      <xdr:rowOff>247650</xdr:rowOff>
    </xdr:to>
    <xdr:pic>
      <xdr:nvPicPr>
        <xdr:cNvPr id="1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890635" y="5139690"/>
          <a:ext cx="3270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125730</xdr:colOff>
      <xdr:row>8</xdr:row>
      <xdr:rowOff>137160</xdr:rowOff>
    </xdr:from>
    <xdr:to>
      <xdr:col>17</xdr:col>
      <xdr:colOff>478155</xdr:colOff>
      <xdr:row>8</xdr:row>
      <xdr:rowOff>339725</xdr:rowOff>
    </xdr:to>
    <xdr:pic>
      <xdr:nvPicPr>
        <xdr:cNvPr id="12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8902700" y="3247390"/>
          <a:ext cx="352425" cy="20256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116205</xdr:colOff>
      <xdr:row>8</xdr:row>
      <xdr:rowOff>0</xdr:rowOff>
    </xdr:from>
    <xdr:to>
      <xdr:col>17</xdr:col>
      <xdr:colOff>421640</xdr:colOff>
      <xdr:row>8</xdr:row>
      <xdr:rowOff>285750</xdr:rowOff>
    </xdr:to>
    <xdr:pic>
      <xdr:nvPicPr>
        <xdr:cNvPr id="13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8893175" y="311023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149225</xdr:colOff>
      <xdr:row>8</xdr:row>
      <xdr:rowOff>0</xdr:rowOff>
    </xdr:from>
    <xdr:to>
      <xdr:col>17</xdr:col>
      <xdr:colOff>375285</xdr:colOff>
      <xdr:row>8</xdr:row>
      <xdr:rowOff>314325</xdr:rowOff>
    </xdr:to>
    <xdr:pic>
      <xdr:nvPicPr>
        <xdr:cNvPr id="13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8926195" y="3110230"/>
          <a:ext cx="226060" cy="3143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165100</xdr:colOff>
      <xdr:row>8</xdr:row>
      <xdr:rowOff>0</xdr:rowOff>
    </xdr:from>
    <xdr:to>
      <xdr:col>17</xdr:col>
      <xdr:colOff>421640</xdr:colOff>
      <xdr:row>8</xdr:row>
      <xdr:rowOff>255270</xdr:rowOff>
    </xdr:to>
    <xdr:pic>
      <xdr:nvPicPr>
        <xdr:cNvPr id="132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8942070" y="3110230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169545</xdr:colOff>
      <xdr:row>8</xdr:row>
      <xdr:rowOff>0</xdr:rowOff>
    </xdr:from>
    <xdr:to>
      <xdr:col>17</xdr:col>
      <xdr:colOff>395605</xdr:colOff>
      <xdr:row>8</xdr:row>
      <xdr:rowOff>314325</xdr:rowOff>
    </xdr:to>
    <xdr:pic>
      <xdr:nvPicPr>
        <xdr:cNvPr id="13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8946515" y="3110230"/>
          <a:ext cx="226060" cy="3143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151130</xdr:colOff>
      <xdr:row>8</xdr:row>
      <xdr:rowOff>0</xdr:rowOff>
    </xdr:from>
    <xdr:to>
      <xdr:col>17</xdr:col>
      <xdr:colOff>456565</xdr:colOff>
      <xdr:row>8</xdr:row>
      <xdr:rowOff>285750</xdr:rowOff>
    </xdr:to>
    <xdr:pic>
      <xdr:nvPicPr>
        <xdr:cNvPr id="1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8928100" y="311023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150495</xdr:colOff>
      <xdr:row>8</xdr:row>
      <xdr:rowOff>0</xdr:rowOff>
    </xdr:from>
    <xdr:to>
      <xdr:col>17</xdr:col>
      <xdr:colOff>455930</xdr:colOff>
      <xdr:row>8</xdr:row>
      <xdr:rowOff>285750</xdr:rowOff>
    </xdr:to>
    <xdr:pic>
      <xdr:nvPicPr>
        <xdr:cNvPr id="13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8927465" y="311023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127000</xdr:colOff>
      <xdr:row>8</xdr:row>
      <xdr:rowOff>0</xdr:rowOff>
    </xdr:from>
    <xdr:to>
      <xdr:col>17</xdr:col>
      <xdr:colOff>432435</xdr:colOff>
      <xdr:row>8</xdr:row>
      <xdr:rowOff>285750</xdr:rowOff>
    </xdr:to>
    <xdr:pic>
      <xdr:nvPicPr>
        <xdr:cNvPr id="13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8903970" y="311023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105410</xdr:colOff>
      <xdr:row>8</xdr:row>
      <xdr:rowOff>0</xdr:rowOff>
    </xdr:from>
    <xdr:to>
      <xdr:col>17</xdr:col>
      <xdr:colOff>410210</xdr:colOff>
      <xdr:row>8</xdr:row>
      <xdr:rowOff>250825</xdr:rowOff>
    </xdr:to>
    <xdr:pic>
      <xdr:nvPicPr>
        <xdr:cNvPr id="1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8882380" y="3110230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162560</xdr:colOff>
      <xdr:row>8</xdr:row>
      <xdr:rowOff>0</xdr:rowOff>
    </xdr:from>
    <xdr:to>
      <xdr:col>17</xdr:col>
      <xdr:colOff>419735</xdr:colOff>
      <xdr:row>8</xdr:row>
      <xdr:rowOff>280035</xdr:rowOff>
    </xdr:to>
    <xdr:pic>
      <xdr:nvPicPr>
        <xdr:cNvPr id="13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8939530" y="3110230"/>
          <a:ext cx="257175" cy="28003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118745</xdr:colOff>
      <xdr:row>9</xdr:row>
      <xdr:rowOff>0</xdr:rowOff>
    </xdr:from>
    <xdr:to>
      <xdr:col>17</xdr:col>
      <xdr:colOff>471170</xdr:colOff>
      <xdr:row>9</xdr:row>
      <xdr:rowOff>202565</xdr:rowOff>
    </xdr:to>
    <xdr:pic>
      <xdr:nvPicPr>
        <xdr:cNvPr id="13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8895715" y="3617595"/>
          <a:ext cx="352425" cy="20256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114935</xdr:colOff>
      <xdr:row>10</xdr:row>
      <xdr:rowOff>114935</xdr:rowOff>
    </xdr:from>
    <xdr:to>
      <xdr:col>17</xdr:col>
      <xdr:colOff>476885</xdr:colOff>
      <xdr:row>10</xdr:row>
      <xdr:rowOff>388620</xdr:rowOff>
    </xdr:to>
    <xdr:pic>
      <xdr:nvPicPr>
        <xdr:cNvPr id="14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891905" y="4239895"/>
          <a:ext cx="361950" cy="27368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99060</xdr:colOff>
      <xdr:row>11</xdr:row>
      <xdr:rowOff>0</xdr:rowOff>
    </xdr:from>
    <xdr:to>
      <xdr:col>17</xdr:col>
      <xdr:colOff>461010</xdr:colOff>
      <xdr:row>11</xdr:row>
      <xdr:rowOff>273685</xdr:rowOff>
    </xdr:to>
    <xdr:pic>
      <xdr:nvPicPr>
        <xdr:cNvPr id="14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876030" y="4632325"/>
          <a:ext cx="361950" cy="27368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158115</xdr:colOff>
      <xdr:row>8</xdr:row>
      <xdr:rowOff>0</xdr:rowOff>
    </xdr:from>
    <xdr:to>
      <xdr:col>17</xdr:col>
      <xdr:colOff>414655</xdr:colOff>
      <xdr:row>8</xdr:row>
      <xdr:rowOff>255270</xdr:rowOff>
    </xdr:to>
    <xdr:pic>
      <xdr:nvPicPr>
        <xdr:cNvPr id="142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8935085" y="3110230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170089</xdr:colOff>
      <xdr:row>8</xdr:row>
      <xdr:rowOff>0</xdr:rowOff>
    </xdr:from>
    <xdr:to>
      <xdr:col>17</xdr:col>
      <xdr:colOff>396784</xdr:colOff>
      <xdr:row>8</xdr:row>
      <xdr:rowOff>313690</xdr:rowOff>
    </xdr:to>
    <xdr:pic>
      <xdr:nvPicPr>
        <xdr:cNvPr id="14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8946515" y="3110230"/>
          <a:ext cx="226695" cy="31369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181428</xdr:colOff>
      <xdr:row>8</xdr:row>
      <xdr:rowOff>0</xdr:rowOff>
    </xdr:from>
    <xdr:to>
      <xdr:col>17</xdr:col>
      <xdr:colOff>438603</xdr:colOff>
      <xdr:row>8</xdr:row>
      <xdr:rowOff>255270</xdr:rowOff>
    </xdr:to>
    <xdr:pic>
      <xdr:nvPicPr>
        <xdr:cNvPr id="14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8957945" y="3110230"/>
          <a:ext cx="257175" cy="25527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107950</xdr:colOff>
      <xdr:row>10</xdr:row>
      <xdr:rowOff>0</xdr:rowOff>
    </xdr:from>
    <xdr:to>
      <xdr:col>17</xdr:col>
      <xdr:colOff>460375</xdr:colOff>
      <xdr:row>10</xdr:row>
      <xdr:rowOff>201930</xdr:rowOff>
    </xdr:to>
    <xdr:pic>
      <xdr:nvPicPr>
        <xdr:cNvPr id="14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8884920" y="4124960"/>
          <a:ext cx="352425" cy="20193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92710</xdr:colOff>
      <xdr:row>12</xdr:row>
      <xdr:rowOff>0</xdr:rowOff>
    </xdr:from>
    <xdr:to>
      <xdr:col>17</xdr:col>
      <xdr:colOff>454660</xdr:colOff>
      <xdr:row>12</xdr:row>
      <xdr:rowOff>273050</xdr:rowOff>
    </xdr:to>
    <xdr:pic>
      <xdr:nvPicPr>
        <xdr:cNvPr id="14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869680" y="5139690"/>
          <a:ext cx="361950" cy="2730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157480</xdr:colOff>
      <xdr:row>8</xdr:row>
      <xdr:rowOff>0</xdr:rowOff>
    </xdr:from>
    <xdr:to>
      <xdr:col>17</xdr:col>
      <xdr:colOff>414655</xdr:colOff>
      <xdr:row>8</xdr:row>
      <xdr:rowOff>255270</xdr:rowOff>
    </xdr:to>
    <xdr:pic>
      <xdr:nvPicPr>
        <xdr:cNvPr id="14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8934450" y="3110230"/>
          <a:ext cx="257175" cy="25527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C5" sqref="C5"/>
    </sheetView>
  </sheetViews>
  <sheetFormatPr defaultColWidth="9" defaultRowHeight="19.899999999999999" customHeight="1"/>
  <cols>
    <col min="1" max="1" width="8" style="250" customWidth="1"/>
    <col min="2" max="2" width="28.5" style="250" customWidth="1"/>
    <col min="3" max="4" width="9.125" style="250"/>
    <col min="5" max="5" width="13.875" style="250" customWidth="1"/>
    <col min="6" max="12" width="16.125" style="250" customWidth="1"/>
    <col min="13" max="13" width="10.625" style="250" customWidth="1"/>
    <col min="14" max="254" width="9.125" style="250"/>
    <col min="255" max="255" width="8" style="250" customWidth="1"/>
    <col min="256" max="256" width="28.5" style="250" customWidth="1"/>
    <col min="257" max="268" width="9.125" style="250"/>
    <col min="269" max="269" width="10.625" style="250" customWidth="1"/>
    <col min="270" max="510" width="9.125" style="250"/>
    <col min="511" max="511" width="8" style="250" customWidth="1"/>
    <col min="512" max="512" width="28.5" style="250" customWidth="1"/>
    <col min="513" max="524" width="9.125" style="250"/>
    <col min="525" max="525" width="10.625" style="250" customWidth="1"/>
    <col min="526" max="766" width="9.125" style="250"/>
    <col min="767" max="767" width="8" style="250" customWidth="1"/>
    <col min="768" max="768" width="28.5" style="250" customWidth="1"/>
    <col min="769" max="780" width="9.125" style="250"/>
    <col min="781" max="781" width="10.625" style="250" customWidth="1"/>
    <col min="782" max="1022" width="9.125" style="250"/>
    <col min="1023" max="1023" width="8" style="250" customWidth="1"/>
    <col min="1024" max="1024" width="28.5" style="250" customWidth="1"/>
    <col min="1025" max="1036" width="9.125" style="250"/>
    <col min="1037" max="1037" width="10.625" style="250" customWidth="1"/>
    <col min="1038" max="1278" width="9.125" style="250"/>
    <col min="1279" max="1279" width="8" style="250" customWidth="1"/>
    <col min="1280" max="1280" width="28.5" style="250" customWidth="1"/>
    <col min="1281" max="1292" width="9.125" style="250"/>
    <col min="1293" max="1293" width="10.625" style="250" customWidth="1"/>
    <col min="1294" max="1534" width="9.125" style="250"/>
    <col min="1535" max="1535" width="8" style="250" customWidth="1"/>
    <col min="1536" max="1536" width="28.5" style="250" customWidth="1"/>
    <col min="1537" max="1548" width="9.125" style="250"/>
    <col min="1549" max="1549" width="10.625" style="250" customWidth="1"/>
    <col min="1550" max="1790" width="9.125" style="250"/>
    <col min="1791" max="1791" width="8" style="250" customWidth="1"/>
    <col min="1792" max="1792" width="28.5" style="250" customWidth="1"/>
    <col min="1793" max="1804" width="9.125" style="250"/>
    <col min="1805" max="1805" width="10.625" style="250" customWidth="1"/>
    <col min="1806" max="2046" width="9.125" style="250"/>
    <col min="2047" max="2047" width="8" style="250" customWidth="1"/>
    <col min="2048" max="2048" width="28.5" style="250" customWidth="1"/>
    <col min="2049" max="2060" width="9.125" style="250"/>
    <col min="2061" max="2061" width="10.625" style="250" customWidth="1"/>
    <col min="2062" max="2302" width="9.125" style="250"/>
    <col min="2303" max="2303" width="8" style="250" customWidth="1"/>
    <col min="2304" max="2304" width="28.5" style="250" customWidth="1"/>
    <col min="2305" max="2316" width="9.125" style="250"/>
    <col min="2317" max="2317" width="10.625" style="250" customWidth="1"/>
    <col min="2318" max="2558" width="9.125" style="250"/>
    <col min="2559" max="2559" width="8" style="250" customWidth="1"/>
    <col min="2560" max="2560" width="28.5" style="250" customWidth="1"/>
    <col min="2561" max="2572" width="9.125" style="250"/>
    <col min="2573" max="2573" width="10.625" style="250" customWidth="1"/>
    <col min="2574" max="2814" width="9.125" style="250"/>
    <col min="2815" max="2815" width="8" style="250" customWidth="1"/>
    <col min="2816" max="2816" width="28.5" style="250" customWidth="1"/>
    <col min="2817" max="2828" width="9.125" style="250"/>
    <col min="2829" max="2829" width="10.625" style="250" customWidth="1"/>
    <col min="2830" max="3070" width="9.125" style="250"/>
    <col min="3071" max="3071" width="8" style="250" customWidth="1"/>
    <col min="3072" max="3072" width="28.5" style="250" customWidth="1"/>
    <col min="3073" max="3084" width="9.125" style="250"/>
    <col min="3085" max="3085" width="10.625" style="250" customWidth="1"/>
    <col min="3086" max="3326" width="9.125" style="250"/>
    <col min="3327" max="3327" width="8" style="250" customWidth="1"/>
    <col min="3328" max="3328" width="28.5" style="250" customWidth="1"/>
    <col min="3329" max="3340" width="9.125" style="250"/>
    <col min="3341" max="3341" width="10.625" style="250" customWidth="1"/>
    <col min="3342" max="3582" width="9.125" style="250"/>
    <col min="3583" max="3583" width="8" style="250" customWidth="1"/>
    <col min="3584" max="3584" width="28.5" style="250" customWidth="1"/>
    <col min="3585" max="3596" width="9.125" style="250"/>
    <col min="3597" max="3597" width="10.625" style="250" customWidth="1"/>
    <col min="3598" max="3838" width="9.125" style="250"/>
    <col min="3839" max="3839" width="8" style="250" customWidth="1"/>
    <col min="3840" max="3840" width="28.5" style="250" customWidth="1"/>
    <col min="3841" max="3852" width="9.125" style="250"/>
    <col min="3853" max="3853" width="10.625" style="250" customWidth="1"/>
    <col min="3854" max="4094" width="9.125" style="250"/>
    <col min="4095" max="4095" width="8" style="250" customWidth="1"/>
    <col min="4096" max="4096" width="28.5" style="250" customWidth="1"/>
    <col min="4097" max="4108" width="9.125" style="250"/>
    <col min="4109" max="4109" width="10.625" style="250" customWidth="1"/>
    <col min="4110" max="4350" width="9.125" style="250"/>
    <col min="4351" max="4351" width="8" style="250" customWidth="1"/>
    <col min="4352" max="4352" width="28.5" style="250" customWidth="1"/>
    <col min="4353" max="4364" width="9.125" style="250"/>
    <col min="4365" max="4365" width="10.625" style="250" customWidth="1"/>
    <col min="4366" max="4606" width="9.125" style="250"/>
    <col min="4607" max="4607" width="8" style="250" customWidth="1"/>
    <col min="4608" max="4608" width="28.5" style="250" customWidth="1"/>
    <col min="4609" max="4620" width="9.125" style="250"/>
    <col min="4621" max="4621" width="10.625" style="250" customWidth="1"/>
    <col min="4622" max="4862" width="9.125" style="250"/>
    <col min="4863" max="4863" width="8" style="250" customWidth="1"/>
    <col min="4864" max="4864" width="28.5" style="250" customWidth="1"/>
    <col min="4865" max="4876" width="9.125" style="250"/>
    <col min="4877" max="4877" width="10.625" style="250" customWidth="1"/>
    <col min="4878" max="5118" width="9.125" style="250"/>
    <col min="5119" max="5119" width="8" style="250" customWidth="1"/>
    <col min="5120" max="5120" width="28.5" style="250" customWidth="1"/>
    <col min="5121" max="5132" width="9.125" style="250"/>
    <col min="5133" max="5133" width="10.625" style="250" customWidth="1"/>
    <col min="5134" max="5374" width="9.125" style="250"/>
    <col min="5375" max="5375" width="8" style="250" customWidth="1"/>
    <col min="5376" max="5376" width="28.5" style="250" customWidth="1"/>
    <col min="5377" max="5388" width="9.125" style="250"/>
    <col min="5389" max="5389" width="10.625" style="250" customWidth="1"/>
    <col min="5390" max="5630" width="9.125" style="250"/>
    <col min="5631" max="5631" width="8" style="250" customWidth="1"/>
    <col min="5632" max="5632" width="28.5" style="250" customWidth="1"/>
    <col min="5633" max="5644" width="9.125" style="250"/>
    <col min="5645" max="5645" width="10.625" style="250" customWidth="1"/>
    <col min="5646" max="5886" width="9.125" style="250"/>
    <col min="5887" max="5887" width="8" style="250" customWidth="1"/>
    <col min="5888" max="5888" width="28.5" style="250" customWidth="1"/>
    <col min="5889" max="5900" width="9.125" style="250"/>
    <col min="5901" max="5901" width="10.625" style="250" customWidth="1"/>
    <col min="5902" max="6142" width="9.125" style="250"/>
    <col min="6143" max="6143" width="8" style="250" customWidth="1"/>
    <col min="6144" max="6144" width="28.5" style="250" customWidth="1"/>
    <col min="6145" max="6156" width="9.125" style="250"/>
    <col min="6157" max="6157" width="10.625" style="250" customWidth="1"/>
    <col min="6158" max="6398" width="9.125" style="250"/>
    <col min="6399" max="6399" width="8" style="250" customWidth="1"/>
    <col min="6400" max="6400" width="28.5" style="250" customWidth="1"/>
    <col min="6401" max="6412" width="9.125" style="250"/>
    <col min="6413" max="6413" width="10.625" style="250" customWidth="1"/>
    <col min="6414" max="6654" width="9.125" style="250"/>
    <col min="6655" max="6655" width="8" style="250" customWidth="1"/>
    <col min="6656" max="6656" width="28.5" style="250" customWidth="1"/>
    <col min="6657" max="6668" width="9.125" style="250"/>
    <col min="6669" max="6669" width="10.625" style="250" customWidth="1"/>
    <col min="6670" max="6910" width="9.125" style="250"/>
    <col min="6911" max="6911" width="8" style="250" customWidth="1"/>
    <col min="6912" max="6912" width="28.5" style="250" customWidth="1"/>
    <col min="6913" max="6924" width="9.125" style="250"/>
    <col min="6925" max="6925" width="10.625" style="250" customWidth="1"/>
    <col min="6926" max="7166" width="9.125" style="250"/>
    <col min="7167" max="7167" width="8" style="250" customWidth="1"/>
    <col min="7168" max="7168" width="28.5" style="250" customWidth="1"/>
    <col min="7169" max="7180" width="9.125" style="250"/>
    <col min="7181" max="7181" width="10.625" style="250" customWidth="1"/>
    <col min="7182" max="7422" width="9.125" style="250"/>
    <col min="7423" max="7423" width="8" style="250" customWidth="1"/>
    <col min="7424" max="7424" width="28.5" style="250" customWidth="1"/>
    <col min="7425" max="7436" width="9.125" style="250"/>
    <col min="7437" max="7437" width="10.625" style="250" customWidth="1"/>
    <col min="7438" max="7678" width="9.125" style="250"/>
    <col min="7679" max="7679" width="8" style="250" customWidth="1"/>
    <col min="7680" max="7680" width="28.5" style="250" customWidth="1"/>
    <col min="7681" max="7692" width="9.125" style="250"/>
    <col min="7693" max="7693" width="10.625" style="250" customWidth="1"/>
    <col min="7694" max="7934" width="9.125" style="250"/>
    <col min="7935" max="7935" width="8" style="250" customWidth="1"/>
    <col min="7936" max="7936" width="28.5" style="250" customWidth="1"/>
    <col min="7937" max="7948" width="9.125" style="250"/>
    <col min="7949" max="7949" width="10.625" style="250" customWidth="1"/>
    <col min="7950" max="8190" width="9.125" style="250"/>
    <col min="8191" max="8191" width="8" style="250" customWidth="1"/>
    <col min="8192" max="8192" width="28.5" style="250" customWidth="1"/>
    <col min="8193" max="8204" width="9.125" style="250"/>
    <col min="8205" max="8205" width="10.625" style="250" customWidth="1"/>
    <col min="8206" max="8446" width="9.125" style="250"/>
    <col min="8447" max="8447" width="8" style="250" customWidth="1"/>
    <col min="8448" max="8448" width="28.5" style="250" customWidth="1"/>
    <col min="8449" max="8460" width="9.125" style="250"/>
    <col min="8461" max="8461" width="10.625" style="250" customWidth="1"/>
    <col min="8462" max="8702" width="9.125" style="250"/>
    <col min="8703" max="8703" width="8" style="250" customWidth="1"/>
    <col min="8704" max="8704" width="28.5" style="250" customWidth="1"/>
    <col min="8705" max="8716" width="9.125" style="250"/>
    <col min="8717" max="8717" width="10.625" style="250" customWidth="1"/>
    <col min="8718" max="8958" width="9.125" style="250"/>
    <col min="8959" max="8959" width="8" style="250" customWidth="1"/>
    <col min="8960" max="8960" width="28.5" style="250" customWidth="1"/>
    <col min="8961" max="8972" width="9.125" style="250"/>
    <col min="8973" max="8973" width="10.625" style="250" customWidth="1"/>
    <col min="8974" max="9214" width="9.125" style="250"/>
    <col min="9215" max="9215" width="8" style="250" customWidth="1"/>
    <col min="9216" max="9216" width="28.5" style="250" customWidth="1"/>
    <col min="9217" max="9228" width="9.125" style="250"/>
    <col min="9229" max="9229" width="10.625" style="250" customWidth="1"/>
    <col min="9230" max="9470" width="9.125" style="250"/>
    <col min="9471" max="9471" width="8" style="250" customWidth="1"/>
    <col min="9472" max="9472" width="28.5" style="250" customWidth="1"/>
    <col min="9473" max="9484" width="9.125" style="250"/>
    <col min="9485" max="9485" width="10.625" style="250" customWidth="1"/>
    <col min="9486" max="9726" width="9.125" style="250"/>
    <col min="9727" max="9727" width="8" style="250" customWidth="1"/>
    <col min="9728" max="9728" width="28.5" style="250" customWidth="1"/>
    <col min="9729" max="9740" width="9.125" style="250"/>
    <col min="9741" max="9741" width="10.625" style="250" customWidth="1"/>
    <col min="9742" max="9982" width="9.125" style="250"/>
    <col min="9983" max="9983" width="8" style="250" customWidth="1"/>
    <col min="9984" max="9984" width="28.5" style="250" customWidth="1"/>
    <col min="9985" max="9996" width="9.125" style="250"/>
    <col min="9997" max="9997" width="10.625" style="250" customWidth="1"/>
    <col min="9998" max="10238" width="9.125" style="250"/>
    <col min="10239" max="10239" width="8" style="250" customWidth="1"/>
    <col min="10240" max="10240" width="28.5" style="250" customWidth="1"/>
    <col min="10241" max="10252" width="9.125" style="250"/>
    <col min="10253" max="10253" width="10.625" style="250" customWidth="1"/>
    <col min="10254" max="10494" width="9.125" style="250"/>
    <col min="10495" max="10495" width="8" style="250" customWidth="1"/>
    <col min="10496" max="10496" width="28.5" style="250" customWidth="1"/>
    <col min="10497" max="10508" width="9.125" style="250"/>
    <col min="10509" max="10509" width="10.625" style="250" customWidth="1"/>
    <col min="10510" max="10750" width="9.125" style="250"/>
    <col min="10751" max="10751" width="8" style="250" customWidth="1"/>
    <col min="10752" max="10752" width="28.5" style="250" customWidth="1"/>
    <col min="10753" max="10764" width="9.125" style="250"/>
    <col min="10765" max="10765" width="10.625" style="250" customWidth="1"/>
    <col min="10766" max="11006" width="9.125" style="250"/>
    <col min="11007" max="11007" width="8" style="250" customWidth="1"/>
    <col min="11008" max="11008" width="28.5" style="250" customWidth="1"/>
    <col min="11009" max="11020" width="9.125" style="250"/>
    <col min="11021" max="11021" width="10.625" style="250" customWidth="1"/>
    <col min="11022" max="11262" width="9.125" style="250"/>
    <col min="11263" max="11263" width="8" style="250" customWidth="1"/>
    <col min="11264" max="11264" width="28.5" style="250" customWidth="1"/>
    <col min="11265" max="11276" width="9.125" style="250"/>
    <col min="11277" max="11277" width="10.625" style="250" customWidth="1"/>
    <col min="11278" max="11518" width="9.125" style="250"/>
    <col min="11519" max="11519" width="8" style="250" customWidth="1"/>
    <col min="11520" max="11520" width="28.5" style="250" customWidth="1"/>
    <col min="11521" max="11532" width="9.125" style="250"/>
    <col min="11533" max="11533" width="10.625" style="250" customWidth="1"/>
    <col min="11534" max="11774" width="9.125" style="250"/>
    <col min="11775" max="11775" width="8" style="250" customWidth="1"/>
    <col min="11776" max="11776" width="28.5" style="250" customWidth="1"/>
    <col min="11777" max="11788" width="9.125" style="250"/>
    <col min="11789" max="11789" width="10.625" style="250" customWidth="1"/>
    <col min="11790" max="12030" width="9.125" style="250"/>
    <col min="12031" max="12031" width="8" style="250" customWidth="1"/>
    <col min="12032" max="12032" width="28.5" style="250" customWidth="1"/>
    <col min="12033" max="12044" width="9.125" style="250"/>
    <col min="12045" max="12045" width="10.625" style="250" customWidth="1"/>
    <col min="12046" max="12286" width="9.125" style="250"/>
    <col min="12287" max="12287" width="8" style="250" customWidth="1"/>
    <col min="12288" max="12288" width="28.5" style="250" customWidth="1"/>
    <col min="12289" max="12300" width="9.125" style="250"/>
    <col min="12301" max="12301" width="10.625" style="250" customWidth="1"/>
    <col min="12302" max="12542" width="9.125" style="250"/>
    <col min="12543" max="12543" width="8" style="250" customWidth="1"/>
    <col min="12544" max="12544" width="28.5" style="250" customWidth="1"/>
    <col min="12545" max="12556" width="9.125" style="250"/>
    <col min="12557" max="12557" width="10.625" style="250" customWidth="1"/>
    <col min="12558" max="12798" width="9.125" style="250"/>
    <col min="12799" max="12799" width="8" style="250" customWidth="1"/>
    <col min="12800" max="12800" width="28.5" style="250" customWidth="1"/>
    <col min="12801" max="12812" width="9.125" style="250"/>
    <col min="12813" max="12813" width="10.625" style="250" customWidth="1"/>
    <col min="12814" max="13054" width="9.125" style="250"/>
    <col min="13055" max="13055" width="8" style="250" customWidth="1"/>
    <col min="13056" max="13056" width="28.5" style="250" customWidth="1"/>
    <col min="13057" max="13068" width="9.125" style="250"/>
    <col min="13069" max="13069" width="10.625" style="250" customWidth="1"/>
    <col min="13070" max="13310" width="9.125" style="250"/>
    <col min="13311" max="13311" width="8" style="250" customWidth="1"/>
    <col min="13312" max="13312" width="28.5" style="250" customWidth="1"/>
    <col min="13313" max="13324" width="9.125" style="250"/>
    <col min="13325" max="13325" width="10.625" style="250" customWidth="1"/>
    <col min="13326" max="13566" width="9.125" style="250"/>
    <col min="13567" max="13567" width="8" style="250" customWidth="1"/>
    <col min="13568" max="13568" width="28.5" style="250" customWidth="1"/>
    <col min="13569" max="13580" width="9.125" style="250"/>
    <col min="13581" max="13581" width="10.625" style="250" customWidth="1"/>
    <col min="13582" max="13822" width="9.125" style="250"/>
    <col min="13823" max="13823" width="8" style="250" customWidth="1"/>
    <col min="13824" max="13824" width="28.5" style="250" customWidth="1"/>
    <col min="13825" max="13836" width="9.125" style="250"/>
    <col min="13837" max="13837" width="10.625" style="250" customWidth="1"/>
    <col min="13838" max="14078" width="9.125" style="250"/>
    <col min="14079" max="14079" width="8" style="250" customWidth="1"/>
    <col min="14080" max="14080" width="28.5" style="250" customWidth="1"/>
    <col min="14081" max="14092" width="9.125" style="250"/>
    <col min="14093" max="14093" width="10.625" style="250" customWidth="1"/>
    <col min="14094" max="14334" width="9.125" style="250"/>
    <col min="14335" max="14335" width="8" style="250" customWidth="1"/>
    <col min="14336" max="14336" width="28.5" style="250" customWidth="1"/>
    <col min="14337" max="14348" width="9.125" style="250"/>
    <col min="14349" max="14349" width="10.625" style="250" customWidth="1"/>
    <col min="14350" max="14590" width="9.125" style="250"/>
    <col min="14591" max="14591" width="8" style="250" customWidth="1"/>
    <col min="14592" max="14592" width="28.5" style="250" customWidth="1"/>
    <col min="14593" max="14604" width="9.125" style="250"/>
    <col min="14605" max="14605" width="10.625" style="250" customWidth="1"/>
    <col min="14606" max="14846" width="9.125" style="250"/>
    <col min="14847" max="14847" width="8" style="250" customWidth="1"/>
    <col min="14848" max="14848" width="28.5" style="250" customWidth="1"/>
    <col min="14849" max="14860" width="9.125" style="250"/>
    <col min="14861" max="14861" width="10.625" style="250" customWidth="1"/>
    <col min="14862" max="15102" width="9.125" style="250"/>
    <col min="15103" max="15103" width="8" style="250" customWidth="1"/>
    <col min="15104" max="15104" width="28.5" style="250" customWidth="1"/>
    <col min="15105" max="15116" width="9.125" style="250"/>
    <col min="15117" max="15117" width="10.625" style="250" customWidth="1"/>
    <col min="15118" max="15358" width="9.125" style="250"/>
    <col min="15359" max="15359" width="8" style="250" customWidth="1"/>
    <col min="15360" max="15360" width="28.5" style="250" customWidth="1"/>
    <col min="15361" max="15372" width="9.125" style="250"/>
    <col min="15373" max="15373" width="10.625" style="250" customWidth="1"/>
    <col min="15374" max="15614" width="9.125" style="250"/>
    <col min="15615" max="15615" width="8" style="250" customWidth="1"/>
    <col min="15616" max="15616" width="28.5" style="250" customWidth="1"/>
    <col min="15617" max="15628" width="9.125" style="250"/>
    <col min="15629" max="15629" width="10.625" style="250" customWidth="1"/>
    <col min="15630" max="15870" width="9.125" style="250"/>
    <col min="15871" max="15871" width="8" style="250" customWidth="1"/>
    <col min="15872" max="15872" width="28.5" style="250" customWidth="1"/>
    <col min="15873" max="15884" width="9.125" style="250"/>
    <col min="15885" max="15885" width="10.625" style="250" customWidth="1"/>
    <col min="15886" max="16126" width="9.125" style="250"/>
    <col min="16127" max="16127" width="8" style="250" customWidth="1"/>
    <col min="16128" max="16128" width="28.5" style="250" customWidth="1"/>
    <col min="16129" max="16140" width="9.125" style="250"/>
    <col min="16141" max="16141" width="10.625" style="250" customWidth="1"/>
    <col min="16142" max="16384" width="9.125" style="250"/>
  </cols>
  <sheetData>
    <row r="1" spans="1:13" ht="18.75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3" ht="12">
      <c r="A2" s="250" t="s">
        <v>1</v>
      </c>
      <c r="B2" s="253"/>
    </row>
    <row r="3" spans="1:13" ht="16.899999999999999" customHeight="1">
      <c r="A3" s="254" t="s">
        <v>2</v>
      </c>
      <c r="B3" s="254" t="s">
        <v>3</v>
      </c>
      <c r="C3" s="284" t="s">
        <v>4</v>
      </c>
      <c r="D3" s="284"/>
      <c r="E3" s="284"/>
      <c r="F3" s="256"/>
      <c r="G3" s="257"/>
      <c r="H3" s="258"/>
      <c r="I3" s="258"/>
      <c r="J3" s="258" t="s">
        <v>5</v>
      </c>
      <c r="K3" s="258"/>
      <c r="L3" s="258"/>
      <c r="M3" s="279"/>
    </row>
    <row r="4" spans="1:13" ht="16.149999999999999" customHeight="1">
      <c r="A4" s="259"/>
      <c r="B4" s="259" t="s">
        <v>6</v>
      </c>
      <c r="C4" s="255">
        <v>2017</v>
      </c>
      <c r="D4" s="255">
        <f t="shared" ref="D4:L4" si="0">C4+1</f>
        <v>2018</v>
      </c>
      <c r="E4" s="255">
        <f t="shared" si="0"/>
        <v>2019</v>
      </c>
      <c r="F4" s="255">
        <f t="shared" si="0"/>
        <v>2020</v>
      </c>
      <c r="G4" s="255">
        <f t="shared" si="0"/>
        <v>2021</v>
      </c>
      <c r="H4" s="260">
        <f t="shared" si="0"/>
        <v>2022</v>
      </c>
      <c r="I4" s="260">
        <f t="shared" si="0"/>
        <v>2023</v>
      </c>
      <c r="J4" s="260">
        <f t="shared" si="0"/>
        <v>2024</v>
      </c>
      <c r="K4" s="260">
        <f t="shared" si="0"/>
        <v>2025</v>
      </c>
      <c r="L4" s="260">
        <f t="shared" si="0"/>
        <v>2026</v>
      </c>
      <c r="M4" s="280" t="s">
        <v>7</v>
      </c>
    </row>
    <row r="5" spans="1:13" ht="15.6" customHeight="1">
      <c r="A5" s="261">
        <v>1</v>
      </c>
      <c r="B5" s="262" t="s">
        <v>8</v>
      </c>
      <c r="C5" s="263">
        <f>SUM(C6:C9)</f>
        <v>0</v>
      </c>
      <c r="D5" s="263">
        <f t="shared" ref="D5:L5" si="1">SUM(D6:D9)</f>
        <v>0</v>
      </c>
      <c r="E5" s="263" t="e">
        <f t="shared" si="1"/>
        <v>#REF!</v>
      </c>
      <c r="F5" s="263" t="e">
        <f t="shared" si="1"/>
        <v>#REF!</v>
      </c>
      <c r="G5" s="263" t="e">
        <f t="shared" si="1"/>
        <v>#REF!</v>
      </c>
      <c r="H5" s="263" t="e">
        <f t="shared" si="1"/>
        <v>#REF!</v>
      </c>
      <c r="I5" s="263" t="e">
        <f t="shared" si="1"/>
        <v>#REF!</v>
      </c>
      <c r="J5" s="263" t="e">
        <f t="shared" si="1"/>
        <v>#REF!</v>
      </c>
      <c r="K5" s="263" t="e">
        <f t="shared" si="1"/>
        <v>#REF!</v>
      </c>
      <c r="L5" s="263" t="e">
        <f t="shared" si="1"/>
        <v>#REF!</v>
      </c>
      <c r="M5" s="267" t="e">
        <f t="shared" ref="M5:M17" si="2">SUM(C5:L5)</f>
        <v>#REF!</v>
      </c>
    </row>
    <row r="6" spans="1:13" ht="15.6" customHeight="1">
      <c r="A6" s="261">
        <v>1.1000000000000001</v>
      </c>
      <c r="B6" s="264" t="s">
        <v>9</v>
      </c>
      <c r="C6" s="265"/>
      <c r="D6" s="265"/>
      <c r="E6" s="265" t="e">
        <f>#REF!</f>
        <v>#REF!</v>
      </c>
      <c r="F6" s="265" t="e">
        <f>#REF!</f>
        <v>#REF!</v>
      </c>
      <c r="G6" s="265" t="e">
        <f>#REF!</f>
        <v>#REF!</v>
      </c>
      <c r="H6" s="265" t="e">
        <f>#REF!</f>
        <v>#REF!</v>
      </c>
      <c r="I6" s="265" t="e">
        <f>#REF!</f>
        <v>#REF!</v>
      </c>
      <c r="J6" s="265" t="e">
        <f>#REF!</f>
        <v>#REF!</v>
      </c>
      <c r="K6" s="265" t="e">
        <f>#REF!</f>
        <v>#REF!</v>
      </c>
      <c r="L6" s="265" t="e">
        <f>#REF!</f>
        <v>#REF!</v>
      </c>
      <c r="M6" s="267" t="e">
        <f t="shared" si="2"/>
        <v>#REF!</v>
      </c>
    </row>
    <row r="7" spans="1:13" ht="15.6" customHeight="1">
      <c r="A7" s="261">
        <v>1.2</v>
      </c>
      <c r="B7" s="264" t="s">
        <v>10</v>
      </c>
      <c r="C7" s="265"/>
      <c r="D7" s="265"/>
      <c r="E7" s="265">
        <f>[1]折、摊!G18</f>
        <v>0</v>
      </c>
      <c r="F7" s="265">
        <f>[1]折、摊!H18</f>
        <v>0</v>
      </c>
      <c r="G7" s="265">
        <f>[1]折、摊!I18</f>
        <v>0</v>
      </c>
      <c r="H7" s="265">
        <f>[1]折、摊!J18</f>
        <v>0</v>
      </c>
      <c r="I7" s="265">
        <f>[1]折、摊!K18</f>
        <v>0</v>
      </c>
      <c r="J7" s="265">
        <f>[1]折、摊!L18</f>
        <v>0</v>
      </c>
      <c r="K7" s="265">
        <f>[1]折、摊!M18</f>
        <v>0</v>
      </c>
      <c r="L7" s="265">
        <f>[1]折、摊!N18</f>
        <v>0</v>
      </c>
      <c r="M7" s="267">
        <f t="shared" si="2"/>
        <v>0</v>
      </c>
    </row>
    <row r="8" spans="1:13" ht="15.6" customHeight="1">
      <c r="A8" s="261">
        <v>1.3</v>
      </c>
      <c r="B8" s="264" t="s">
        <v>11</v>
      </c>
      <c r="C8" s="265" t="s">
        <v>12</v>
      </c>
      <c r="D8" s="265" t="s">
        <v>12</v>
      </c>
      <c r="E8" s="265" t="s">
        <v>12</v>
      </c>
      <c r="F8" s="265" t="s">
        <v>12</v>
      </c>
      <c r="G8" s="265" t="s">
        <v>12</v>
      </c>
      <c r="H8" s="265" t="s">
        <v>12</v>
      </c>
      <c r="I8" s="265" t="s">
        <v>12</v>
      </c>
      <c r="J8" s="265" t="s">
        <v>12</v>
      </c>
      <c r="K8" s="265" t="s">
        <v>12</v>
      </c>
      <c r="L8" s="265"/>
      <c r="M8" s="267">
        <f t="shared" si="2"/>
        <v>0</v>
      </c>
    </row>
    <row r="9" spans="1:13" s="249" customFormat="1" ht="15.6" customHeight="1">
      <c r="A9" s="266">
        <v>1.4</v>
      </c>
      <c r="B9" s="267" t="s">
        <v>13</v>
      </c>
      <c r="C9" s="265" t="s">
        <v>12</v>
      </c>
      <c r="D9" s="265" t="s">
        <v>12</v>
      </c>
      <c r="E9" s="265" t="s">
        <v>12</v>
      </c>
      <c r="F9" s="265" t="s">
        <v>12</v>
      </c>
      <c r="G9" s="265" t="s">
        <v>12</v>
      </c>
      <c r="H9" s="265" t="s">
        <v>12</v>
      </c>
      <c r="I9" s="265" t="s">
        <v>12</v>
      </c>
      <c r="J9" s="265" t="s">
        <v>12</v>
      </c>
      <c r="K9" s="265" t="s">
        <v>12</v>
      </c>
      <c r="L9" s="265" t="s">
        <v>12</v>
      </c>
      <c r="M9" s="267">
        <f t="shared" si="2"/>
        <v>0</v>
      </c>
    </row>
    <row r="10" spans="1:13" ht="15.6" customHeight="1">
      <c r="A10" s="266">
        <v>2</v>
      </c>
      <c r="B10" s="262" t="s">
        <v>14</v>
      </c>
      <c r="C10" s="263">
        <f t="shared" ref="C10:L10" si="3">SUM(C11:C16)</f>
        <v>0</v>
      </c>
      <c r="D10" s="263">
        <f t="shared" si="3"/>
        <v>0</v>
      </c>
      <c r="E10" s="263">
        <f t="shared" si="3"/>
        <v>0</v>
      </c>
      <c r="F10" s="263">
        <f t="shared" si="3"/>
        <v>0</v>
      </c>
      <c r="G10" s="263">
        <f t="shared" si="3"/>
        <v>0</v>
      </c>
      <c r="H10" s="263">
        <f t="shared" si="3"/>
        <v>0</v>
      </c>
      <c r="I10" s="263">
        <f t="shared" si="3"/>
        <v>0</v>
      </c>
      <c r="J10" s="263">
        <f t="shared" si="3"/>
        <v>0</v>
      </c>
      <c r="K10" s="263">
        <f t="shared" si="3"/>
        <v>0</v>
      </c>
      <c r="L10" s="263">
        <f t="shared" si="3"/>
        <v>0</v>
      </c>
      <c r="M10" s="267">
        <f t="shared" si="2"/>
        <v>0</v>
      </c>
    </row>
    <row r="11" spans="1:13" ht="15" customHeight="1">
      <c r="A11" s="261">
        <v>2.1</v>
      </c>
      <c r="B11" s="261" t="s">
        <v>15</v>
      </c>
      <c r="C11" s="265">
        <f>([1]计划!C6-[1]计划!C7)</f>
        <v>0</v>
      </c>
      <c r="D11" s="265">
        <f>([1]计划!D6-[1]计划!D7)</f>
        <v>0</v>
      </c>
      <c r="E11" s="265">
        <f>([1]计划!E6-[1]计划!E7)</f>
        <v>0</v>
      </c>
      <c r="F11" s="265">
        <f>([1]计划!F6-[1]计划!F7)</f>
        <v>0</v>
      </c>
      <c r="G11" s="265">
        <f>([1]计划!G6-[1]计划!G7)</f>
        <v>0</v>
      </c>
      <c r="H11" s="265">
        <f>([1]计划!H6-[1]计划!H7)</f>
        <v>0</v>
      </c>
      <c r="I11" s="265">
        <f>([1]计划!I6-[1]计划!I7)</f>
        <v>0</v>
      </c>
      <c r="J11" s="265">
        <f>([1]计划!J6-[1]计划!J7)</f>
        <v>0</v>
      </c>
      <c r="K11" s="265">
        <f>([1]计划!K6-[1]计划!K7)</f>
        <v>0</v>
      </c>
      <c r="L11" s="265">
        <f>([1]计划!L6-[1]计划!L7)</f>
        <v>0</v>
      </c>
      <c r="M11" s="267">
        <f t="shared" si="2"/>
        <v>0</v>
      </c>
    </row>
    <row r="12" spans="1:13" s="249" customFormat="1" ht="15" customHeight="1">
      <c r="A12" s="261">
        <v>2.2000000000000002</v>
      </c>
      <c r="B12" s="267" t="s">
        <v>16</v>
      </c>
      <c r="C12" s="265">
        <f>[1]计划!C8</f>
        <v>0</v>
      </c>
      <c r="D12" s="265">
        <f>[1]计划!D8</f>
        <v>0</v>
      </c>
      <c r="E12" s="265">
        <f>[1]计划!E8</f>
        <v>0</v>
      </c>
      <c r="F12" s="265">
        <f>[1]计划!F8</f>
        <v>0</v>
      </c>
      <c r="G12" s="265">
        <f>[1]计划!G8</f>
        <v>0</v>
      </c>
      <c r="H12" s="265">
        <f>[1]计划!H8</f>
        <v>0</v>
      </c>
      <c r="I12" s="265">
        <f>[1]计划!I8</f>
        <v>0</v>
      </c>
      <c r="J12" s="265">
        <f>[1]计划!J8</f>
        <v>0</v>
      </c>
      <c r="K12" s="265">
        <f>[1]计划!K8</f>
        <v>0</v>
      </c>
      <c r="L12" s="265">
        <f>[1]计划!L8</f>
        <v>0</v>
      </c>
      <c r="M12" s="267">
        <f t="shared" si="2"/>
        <v>0</v>
      </c>
    </row>
    <row r="13" spans="1:13" ht="15" customHeight="1">
      <c r="A13" s="261">
        <v>2.2999999999999998</v>
      </c>
      <c r="B13" s="264" t="s">
        <v>17</v>
      </c>
      <c r="C13" s="265">
        <f>[1]总成本!C22</f>
        <v>0</v>
      </c>
      <c r="D13" s="265">
        <f>[1]总成本!D22</f>
        <v>0</v>
      </c>
      <c r="E13" s="265">
        <f>[1]总成本!E22</f>
        <v>0</v>
      </c>
      <c r="F13" s="265">
        <f>[1]总成本!F22</f>
        <v>0</v>
      </c>
      <c r="G13" s="265">
        <f>[1]总成本!G22</f>
        <v>0</v>
      </c>
      <c r="H13" s="265">
        <f>[1]总成本!H22</f>
        <v>0</v>
      </c>
      <c r="I13" s="265">
        <f>[1]总成本!I22</f>
        <v>0</v>
      </c>
      <c r="J13" s="265">
        <f>[1]总成本!J22</f>
        <v>0</v>
      </c>
      <c r="K13" s="265">
        <f>[1]总成本!K22</f>
        <v>0</v>
      </c>
      <c r="L13" s="265">
        <f>[1]总成本!L22</f>
        <v>0</v>
      </c>
      <c r="M13" s="267">
        <f t="shared" si="2"/>
        <v>0</v>
      </c>
    </row>
    <row r="14" spans="1:13" ht="15" customHeight="1">
      <c r="A14" s="261">
        <v>2.4</v>
      </c>
      <c r="B14" s="264" t="s">
        <v>18</v>
      </c>
      <c r="C14" s="265">
        <f>[1]价格!D15</f>
        <v>0</v>
      </c>
      <c r="D14" s="265">
        <f>[1]价格!E15</f>
        <v>0</v>
      </c>
      <c r="E14" s="265">
        <f>[1]价格!F15</f>
        <v>0</v>
      </c>
      <c r="F14" s="265">
        <f>[1]价格!G15</f>
        <v>0</v>
      </c>
      <c r="G14" s="265">
        <f>[1]价格!H15</f>
        <v>0</v>
      </c>
      <c r="H14" s="265">
        <f>[1]价格!I15</f>
        <v>0</v>
      </c>
      <c r="I14" s="265">
        <f>[1]价格!J15</f>
        <v>0</v>
      </c>
      <c r="J14" s="265">
        <f>[1]价格!K15</f>
        <v>0</v>
      </c>
      <c r="K14" s="265">
        <f>[1]价格!L15</f>
        <v>0</v>
      </c>
      <c r="L14" s="265">
        <f>[1]价格!M15</f>
        <v>0</v>
      </c>
      <c r="M14" s="267">
        <f t="shared" si="2"/>
        <v>0</v>
      </c>
    </row>
    <row r="15" spans="1:13" ht="15" customHeight="1">
      <c r="A15" s="261">
        <v>2.5</v>
      </c>
      <c r="B15" s="264" t="s">
        <v>19</v>
      </c>
      <c r="C15" s="265">
        <f>[1]利润!C13</f>
        <v>0</v>
      </c>
      <c r="D15" s="265">
        <f>[1]利润!D13</f>
        <v>0</v>
      </c>
      <c r="E15" s="265">
        <f>[1]利润!E13</f>
        <v>0</v>
      </c>
      <c r="F15" s="265">
        <f>[1]利润!F13</f>
        <v>0</v>
      </c>
      <c r="G15" s="265">
        <f>[1]利润!G13</f>
        <v>0</v>
      </c>
      <c r="H15" s="265">
        <f>[1]利润!H13</f>
        <v>0</v>
      </c>
      <c r="I15" s="265">
        <f>[1]利润!I13</f>
        <v>0</v>
      </c>
      <c r="J15" s="265">
        <f>[1]利润!J13</f>
        <v>0</v>
      </c>
      <c r="K15" s="265">
        <f>[1]利润!K13</f>
        <v>0</v>
      </c>
      <c r="L15" s="265">
        <f>[1]利润!L13</f>
        <v>0</v>
      </c>
      <c r="M15" s="267">
        <f t="shared" si="2"/>
        <v>0</v>
      </c>
    </row>
    <row r="16" spans="1:13" ht="15" customHeight="1">
      <c r="A16" s="261">
        <v>2.6</v>
      </c>
      <c r="B16" s="264" t="s">
        <v>20</v>
      </c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7">
        <f t="shared" si="2"/>
        <v>0</v>
      </c>
    </row>
    <row r="17" spans="1:18" ht="12">
      <c r="A17" s="261">
        <v>3</v>
      </c>
      <c r="B17" s="262" t="s">
        <v>21</v>
      </c>
      <c r="C17" s="263">
        <f t="shared" ref="C17:L17" si="4">C5-C10</f>
        <v>0</v>
      </c>
      <c r="D17" s="263">
        <f t="shared" si="4"/>
        <v>0</v>
      </c>
      <c r="E17" s="263" t="e">
        <f t="shared" si="4"/>
        <v>#REF!</v>
      </c>
      <c r="F17" s="263" t="e">
        <f t="shared" si="4"/>
        <v>#REF!</v>
      </c>
      <c r="G17" s="263" t="e">
        <f t="shared" si="4"/>
        <v>#REF!</v>
      </c>
      <c r="H17" s="263" t="e">
        <f t="shared" si="4"/>
        <v>#REF!</v>
      </c>
      <c r="I17" s="263" t="e">
        <f t="shared" si="4"/>
        <v>#REF!</v>
      </c>
      <c r="J17" s="263" t="e">
        <f t="shared" si="4"/>
        <v>#REF!</v>
      </c>
      <c r="K17" s="263" t="e">
        <f t="shared" si="4"/>
        <v>#REF!</v>
      </c>
      <c r="L17" s="263" t="e">
        <f t="shared" si="4"/>
        <v>#REF!</v>
      </c>
      <c r="M17" s="267" t="e">
        <f t="shared" si="2"/>
        <v>#REF!</v>
      </c>
    </row>
    <row r="18" spans="1:18" ht="12">
      <c r="A18" s="268">
        <v>4</v>
      </c>
      <c r="B18" s="264" t="s">
        <v>22</v>
      </c>
      <c r="C18" s="265">
        <f>C17</f>
        <v>0</v>
      </c>
      <c r="D18" s="265">
        <f t="shared" ref="D18:L18" si="5">C18+D17</f>
        <v>0</v>
      </c>
      <c r="E18" s="265" t="e">
        <f t="shared" si="5"/>
        <v>#REF!</v>
      </c>
      <c r="F18" s="265" t="e">
        <f t="shared" si="5"/>
        <v>#REF!</v>
      </c>
      <c r="G18" s="265" t="e">
        <f t="shared" si="5"/>
        <v>#REF!</v>
      </c>
      <c r="H18" s="265" t="e">
        <f t="shared" si="5"/>
        <v>#REF!</v>
      </c>
      <c r="I18" s="265" t="e">
        <f t="shared" si="5"/>
        <v>#REF!</v>
      </c>
      <c r="J18" s="265" t="e">
        <f t="shared" si="5"/>
        <v>#REF!</v>
      </c>
      <c r="K18" s="265" t="e">
        <f t="shared" si="5"/>
        <v>#REF!</v>
      </c>
      <c r="L18" s="265" t="e">
        <f t="shared" si="5"/>
        <v>#REF!</v>
      </c>
      <c r="M18" s="264" t="s">
        <v>12</v>
      </c>
    </row>
    <row r="19" spans="1:18" s="249" customFormat="1" ht="12">
      <c r="A19" s="268">
        <v>5</v>
      </c>
      <c r="B19" s="264" t="s">
        <v>23</v>
      </c>
      <c r="C19" s="265">
        <f t="shared" ref="C19:L19" si="6">C17+C15</f>
        <v>0</v>
      </c>
      <c r="D19" s="265">
        <f t="shared" si="6"/>
        <v>0</v>
      </c>
      <c r="E19" s="265" t="e">
        <f t="shared" si="6"/>
        <v>#REF!</v>
      </c>
      <c r="F19" s="265" t="e">
        <f t="shared" si="6"/>
        <v>#REF!</v>
      </c>
      <c r="G19" s="265" t="e">
        <f t="shared" si="6"/>
        <v>#REF!</v>
      </c>
      <c r="H19" s="265" t="e">
        <f t="shared" si="6"/>
        <v>#REF!</v>
      </c>
      <c r="I19" s="265" t="e">
        <f t="shared" si="6"/>
        <v>#REF!</v>
      </c>
      <c r="J19" s="265" t="e">
        <f t="shared" si="6"/>
        <v>#REF!</v>
      </c>
      <c r="K19" s="265" t="e">
        <f t="shared" si="6"/>
        <v>#REF!</v>
      </c>
      <c r="L19" s="265" t="e">
        <f t="shared" si="6"/>
        <v>#REF!</v>
      </c>
      <c r="M19" s="267" t="e">
        <f>SUM(C19:L19)</f>
        <v>#REF!</v>
      </c>
    </row>
    <row r="20" spans="1:18" s="249" customFormat="1" ht="12">
      <c r="A20" s="261">
        <v>6</v>
      </c>
      <c r="B20" s="264" t="s">
        <v>24</v>
      </c>
      <c r="C20" s="265">
        <f>C19</f>
        <v>0</v>
      </c>
      <c r="D20" s="265">
        <f t="shared" ref="D20:L20" si="7">C20+D19</f>
        <v>0</v>
      </c>
      <c r="E20" s="265" t="e">
        <f t="shared" si="7"/>
        <v>#REF!</v>
      </c>
      <c r="F20" s="265" t="e">
        <f t="shared" si="7"/>
        <v>#REF!</v>
      </c>
      <c r="G20" s="265" t="e">
        <f t="shared" si="7"/>
        <v>#REF!</v>
      </c>
      <c r="H20" s="265" t="e">
        <f t="shared" si="7"/>
        <v>#REF!</v>
      </c>
      <c r="I20" s="265" t="e">
        <f t="shared" si="7"/>
        <v>#REF!</v>
      </c>
      <c r="J20" s="265" t="e">
        <f t="shared" si="7"/>
        <v>#REF!</v>
      </c>
      <c r="K20" s="265" t="e">
        <f t="shared" si="7"/>
        <v>#REF!</v>
      </c>
      <c r="L20" s="265" t="e">
        <f t="shared" si="7"/>
        <v>#REF!</v>
      </c>
      <c r="M20" s="264" t="s">
        <v>12</v>
      </c>
    </row>
    <row r="21" spans="1:18" ht="12">
      <c r="A21" s="269"/>
      <c r="B21" s="270" t="s">
        <v>25</v>
      </c>
      <c r="C21" s="270"/>
      <c r="D21" s="270"/>
      <c r="E21" s="270" t="s">
        <v>26</v>
      </c>
      <c r="F21" s="270"/>
      <c r="G21" s="270"/>
      <c r="H21" s="270"/>
      <c r="I21" s="270" t="s">
        <v>27</v>
      </c>
      <c r="J21" s="270"/>
      <c r="K21" s="270"/>
      <c r="L21" s="270"/>
      <c r="M21" s="281"/>
    </row>
    <row r="22" spans="1:18" ht="12">
      <c r="A22" s="271"/>
      <c r="B22" s="272" t="s">
        <v>28</v>
      </c>
      <c r="C22" s="272"/>
      <c r="D22" s="273" t="s">
        <v>29</v>
      </c>
      <c r="E22" s="274" t="e">
        <f>IRR(C17:L17,0.15)</f>
        <v>#VALUE!</v>
      </c>
      <c r="F22" s="272"/>
      <c r="G22" s="272"/>
      <c r="H22" s="272"/>
      <c r="I22" s="274" t="e">
        <f>IRR(C19:L19,0.15)</f>
        <v>#VALUE!</v>
      </c>
      <c r="J22" s="272"/>
      <c r="K22" s="272"/>
      <c r="L22" s="272"/>
      <c r="M22" s="282"/>
    </row>
    <row r="23" spans="1:18" ht="12">
      <c r="A23" s="271"/>
      <c r="B23" s="272" t="s">
        <v>30</v>
      </c>
      <c r="C23" s="272"/>
      <c r="D23" s="272"/>
      <c r="E23" s="275" t="e">
        <f>NPV(0.12,C17:L17)</f>
        <v>#REF!</v>
      </c>
      <c r="F23" s="272"/>
      <c r="G23" s="272"/>
      <c r="H23" s="272"/>
      <c r="I23" s="275" t="e">
        <f>NPV(0.12,C19:L19)</f>
        <v>#REF!</v>
      </c>
      <c r="J23" s="272"/>
      <c r="K23" s="272"/>
      <c r="L23" s="272"/>
      <c r="M23" s="282"/>
      <c r="R23" s="250">
        <f>30.9-29.82</f>
        <v>1.08</v>
      </c>
    </row>
    <row r="24" spans="1:18" ht="12">
      <c r="A24" s="276"/>
      <c r="B24" s="277" t="s">
        <v>31</v>
      </c>
      <c r="C24" s="277"/>
      <c r="D24" s="277"/>
      <c r="E24" s="278" t="e">
        <f>6-H18/I17</f>
        <v>#REF!</v>
      </c>
      <c r="F24" s="277"/>
      <c r="G24" s="277"/>
      <c r="H24" s="277"/>
      <c r="I24" s="278" t="e">
        <f>6-H20/I19</f>
        <v>#REF!</v>
      </c>
      <c r="J24" s="277"/>
      <c r="K24" s="277"/>
      <c r="L24" s="277"/>
      <c r="M24" s="283"/>
    </row>
  </sheetData>
  <mergeCells count="1">
    <mergeCell ref="C3:E3"/>
  </mergeCells>
  <phoneticPr fontId="48" type="noConversion"/>
  <pageMargins left="0.69930555555555596" right="0.69930555555555596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>
      <selection activeCell="H14" sqref="H14:S14"/>
    </sheetView>
  </sheetViews>
  <sheetFormatPr defaultColWidth="8.75" defaultRowHeight="13.5"/>
  <cols>
    <col min="1" max="1" width="4.5" customWidth="1"/>
    <col min="2" max="2" width="9.875" customWidth="1"/>
    <col min="3" max="3" width="7.375" customWidth="1"/>
    <col min="4" max="4" width="12.5" customWidth="1"/>
    <col min="5" max="5" width="14.625" customWidth="1"/>
    <col min="6" max="6" width="10.375" customWidth="1"/>
    <col min="7" max="7" width="7.75" customWidth="1"/>
    <col min="8" max="8" width="17.875" customWidth="1"/>
    <col min="9" max="9" width="8.125" customWidth="1"/>
    <col min="10" max="10" width="8.875" customWidth="1"/>
    <col min="11" max="12" width="7.375" customWidth="1"/>
    <col min="13" max="13" width="8.875" customWidth="1"/>
    <col min="14" max="14" width="4.5" customWidth="1"/>
    <col min="15" max="15" width="5.625" customWidth="1"/>
    <col min="16" max="17" width="7.625" customWidth="1"/>
    <col min="18" max="19" width="7.375" style="2" customWidth="1"/>
    <col min="20" max="20" width="8.875" customWidth="1"/>
    <col min="21" max="21" width="5.875" customWidth="1"/>
  </cols>
  <sheetData>
    <row r="1" spans="1:21" s="1" customFormat="1" ht="18" customHeight="1">
      <c r="A1" s="3" t="s">
        <v>175</v>
      </c>
      <c r="B1" s="3" t="s">
        <v>176</v>
      </c>
      <c r="C1" s="3" t="s">
        <v>177</v>
      </c>
      <c r="D1" s="3" t="s">
        <v>178</v>
      </c>
      <c r="E1" s="3" t="s">
        <v>179</v>
      </c>
      <c r="F1" s="3" t="s">
        <v>180</v>
      </c>
      <c r="G1" s="3" t="s">
        <v>181</v>
      </c>
      <c r="H1" s="3" t="s">
        <v>182</v>
      </c>
      <c r="I1" s="3" t="s">
        <v>183</v>
      </c>
      <c r="J1" s="10" t="s">
        <v>184</v>
      </c>
      <c r="K1" s="3" t="s">
        <v>185</v>
      </c>
      <c r="L1" s="3" t="s">
        <v>186</v>
      </c>
      <c r="M1" s="10" t="s">
        <v>187</v>
      </c>
      <c r="N1" s="10" t="s">
        <v>188</v>
      </c>
      <c r="O1" s="10" t="s">
        <v>189</v>
      </c>
      <c r="P1" s="10" t="s">
        <v>190</v>
      </c>
      <c r="Q1" s="10" t="s">
        <v>191</v>
      </c>
      <c r="R1" s="26" t="s">
        <v>192</v>
      </c>
      <c r="S1" s="26" t="s">
        <v>193</v>
      </c>
      <c r="T1" s="10" t="s">
        <v>194</v>
      </c>
      <c r="U1" s="3" t="s">
        <v>195</v>
      </c>
    </row>
    <row r="2" spans="1:21" s="1" customFormat="1">
      <c r="A2" s="4" t="s">
        <v>196</v>
      </c>
      <c r="B2" s="4" t="s">
        <v>467</v>
      </c>
      <c r="C2" s="5" t="s">
        <v>198</v>
      </c>
      <c r="D2" s="4" t="s">
        <v>97</v>
      </c>
      <c r="E2" s="5" t="s">
        <v>468</v>
      </c>
      <c r="F2" s="4" t="s">
        <v>263</v>
      </c>
      <c r="G2" s="5" t="s">
        <v>202</v>
      </c>
      <c r="H2" s="5" t="s">
        <v>264</v>
      </c>
      <c r="I2" s="5" t="s">
        <v>205</v>
      </c>
      <c r="J2" s="11">
        <v>28</v>
      </c>
      <c r="K2" s="5" t="s">
        <v>198</v>
      </c>
      <c r="L2" s="5" t="s">
        <v>205</v>
      </c>
      <c r="M2" s="12">
        <v>45639</v>
      </c>
      <c r="N2" s="13">
        <v>10</v>
      </c>
      <c r="O2" s="14">
        <v>0</v>
      </c>
      <c r="P2" s="15">
        <v>5.7000000000000002E-3</v>
      </c>
      <c r="Q2" s="27">
        <v>0.15959999999999999</v>
      </c>
      <c r="R2" s="28">
        <v>5.7000000000000002E-3</v>
      </c>
      <c r="S2" s="29">
        <f>R2*J2</f>
        <v>0.15959999999999999</v>
      </c>
      <c r="T2" s="12"/>
      <c r="U2" s="5" t="s">
        <v>205</v>
      </c>
    </row>
    <row r="3" spans="1:21" s="1" customFormat="1">
      <c r="A3" s="6" t="s">
        <v>196</v>
      </c>
      <c r="B3" s="6" t="s">
        <v>467</v>
      </c>
      <c r="C3" s="7" t="s">
        <v>198</v>
      </c>
      <c r="D3" s="6" t="s">
        <v>97</v>
      </c>
      <c r="E3" s="7" t="s">
        <v>468</v>
      </c>
      <c r="F3" s="6" t="s">
        <v>218</v>
      </c>
      <c r="G3" s="7" t="s">
        <v>202</v>
      </c>
      <c r="H3" s="7" t="s">
        <v>219</v>
      </c>
      <c r="I3" s="7" t="s">
        <v>208</v>
      </c>
      <c r="J3" s="16">
        <v>1</v>
      </c>
      <c r="K3" s="7" t="s">
        <v>198</v>
      </c>
      <c r="L3" s="7" t="s">
        <v>205</v>
      </c>
      <c r="M3" s="17">
        <v>44499</v>
      </c>
      <c r="N3" s="18">
        <v>10</v>
      </c>
      <c r="O3" s="19">
        <v>0</v>
      </c>
      <c r="P3" s="20">
        <v>0.50249999999999995</v>
      </c>
      <c r="Q3" s="30">
        <v>0.50249999999999995</v>
      </c>
      <c r="R3" s="28">
        <v>0.50249999999999995</v>
      </c>
      <c r="S3" s="29">
        <f t="shared" ref="S3:S18" si="0">R3*J3</f>
        <v>0.50249999999999995</v>
      </c>
      <c r="T3" s="17"/>
      <c r="U3" s="7" t="s">
        <v>205</v>
      </c>
    </row>
    <row r="4" spans="1:21" s="1" customFormat="1">
      <c r="A4" s="4" t="s">
        <v>196</v>
      </c>
      <c r="B4" s="4" t="s">
        <v>467</v>
      </c>
      <c r="C4" s="5" t="s">
        <v>198</v>
      </c>
      <c r="D4" s="4" t="s">
        <v>97</v>
      </c>
      <c r="E4" s="5" t="s">
        <v>468</v>
      </c>
      <c r="F4" s="4" t="s">
        <v>469</v>
      </c>
      <c r="G4" s="5" t="s">
        <v>271</v>
      </c>
      <c r="H4" s="5" t="s">
        <v>470</v>
      </c>
      <c r="I4" s="5" t="s">
        <v>471</v>
      </c>
      <c r="J4" s="11">
        <v>1</v>
      </c>
      <c r="K4" s="5" t="s">
        <v>198</v>
      </c>
      <c r="L4" s="5" t="s">
        <v>205</v>
      </c>
      <c r="M4" s="12">
        <v>44499</v>
      </c>
      <c r="N4" s="13">
        <v>10</v>
      </c>
      <c r="O4" s="14">
        <v>0</v>
      </c>
      <c r="P4" s="15">
        <v>0.27259</v>
      </c>
      <c r="Q4" s="27">
        <v>0.27259</v>
      </c>
      <c r="R4" s="28">
        <v>0.27260000000000001</v>
      </c>
      <c r="S4" s="29">
        <f t="shared" si="0"/>
        <v>0.27260000000000001</v>
      </c>
      <c r="T4" s="12"/>
      <c r="U4" s="5" t="s">
        <v>205</v>
      </c>
    </row>
    <row r="5" spans="1:21" s="1" customFormat="1">
      <c r="A5" s="6" t="s">
        <v>196</v>
      </c>
      <c r="B5" s="6" t="s">
        <v>467</v>
      </c>
      <c r="C5" s="7" t="s">
        <v>198</v>
      </c>
      <c r="D5" s="6" t="s">
        <v>97</v>
      </c>
      <c r="E5" s="7" t="s">
        <v>468</v>
      </c>
      <c r="F5" s="6" t="s">
        <v>225</v>
      </c>
      <c r="G5" s="7" t="s">
        <v>202</v>
      </c>
      <c r="H5" s="7" t="s">
        <v>226</v>
      </c>
      <c r="I5" s="7" t="s">
        <v>205</v>
      </c>
      <c r="J5" s="16">
        <v>2</v>
      </c>
      <c r="K5" s="7" t="s">
        <v>227</v>
      </c>
      <c r="L5" s="7" t="s">
        <v>205</v>
      </c>
      <c r="M5" s="17">
        <v>44499</v>
      </c>
      <c r="N5" s="18">
        <v>10</v>
      </c>
      <c r="O5" s="19">
        <v>0</v>
      </c>
      <c r="P5" s="20">
        <v>0.1948</v>
      </c>
      <c r="Q5" s="30">
        <v>0.3896</v>
      </c>
      <c r="R5" s="28">
        <v>0.1948</v>
      </c>
      <c r="S5" s="29">
        <f t="shared" si="0"/>
        <v>0.3896</v>
      </c>
      <c r="T5" s="17"/>
      <c r="U5" s="7" t="s">
        <v>205</v>
      </c>
    </row>
    <row r="6" spans="1:21" s="1" customFormat="1">
      <c r="A6" s="4" t="s">
        <v>196</v>
      </c>
      <c r="B6" s="4" t="s">
        <v>467</v>
      </c>
      <c r="C6" s="5" t="s">
        <v>198</v>
      </c>
      <c r="D6" s="4" t="s">
        <v>97</v>
      </c>
      <c r="E6" s="5" t="s">
        <v>468</v>
      </c>
      <c r="F6" s="4" t="s">
        <v>472</v>
      </c>
      <c r="G6" s="5" t="s">
        <v>202</v>
      </c>
      <c r="H6" s="5" t="s">
        <v>473</v>
      </c>
      <c r="I6" s="5" t="s">
        <v>474</v>
      </c>
      <c r="J6" s="11">
        <v>2</v>
      </c>
      <c r="K6" s="5" t="s">
        <v>227</v>
      </c>
      <c r="L6" s="5" t="s">
        <v>205</v>
      </c>
      <c r="M6" s="12">
        <v>44499</v>
      </c>
      <c r="N6" s="13">
        <v>10</v>
      </c>
      <c r="O6" s="14">
        <v>0</v>
      </c>
      <c r="P6" s="15">
        <v>1.2800000000000001E-2</v>
      </c>
      <c r="Q6" s="27">
        <v>2.5600000000000001E-2</v>
      </c>
      <c r="R6" s="28">
        <v>1.2800000000000001E-2</v>
      </c>
      <c r="S6" s="29">
        <f t="shared" si="0"/>
        <v>2.5600000000000001E-2</v>
      </c>
      <c r="T6" s="12"/>
      <c r="U6" s="5" t="s">
        <v>205</v>
      </c>
    </row>
    <row r="7" spans="1:21" s="1" customFormat="1">
      <c r="A7" s="6" t="s">
        <v>196</v>
      </c>
      <c r="B7" s="6" t="s">
        <v>467</v>
      </c>
      <c r="C7" s="7" t="s">
        <v>198</v>
      </c>
      <c r="D7" s="6" t="s">
        <v>97</v>
      </c>
      <c r="E7" s="7" t="s">
        <v>468</v>
      </c>
      <c r="F7" s="6" t="s">
        <v>206</v>
      </c>
      <c r="G7" s="7" t="s">
        <v>202</v>
      </c>
      <c r="H7" s="7" t="s">
        <v>207</v>
      </c>
      <c r="I7" s="7" t="s">
        <v>208</v>
      </c>
      <c r="J7" s="16">
        <v>1</v>
      </c>
      <c r="K7" s="7" t="s">
        <v>198</v>
      </c>
      <c r="L7" s="7" t="s">
        <v>205</v>
      </c>
      <c r="M7" s="17">
        <v>44499</v>
      </c>
      <c r="N7" s="18">
        <v>10</v>
      </c>
      <c r="O7" s="19">
        <v>0</v>
      </c>
      <c r="P7" s="20">
        <v>0.50249999999999995</v>
      </c>
      <c r="Q7" s="30">
        <v>0.50249999999999995</v>
      </c>
      <c r="R7" s="28">
        <v>0.50249999999999995</v>
      </c>
      <c r="S7" s="29">
        <f t="shared" si="0"/>
        <v>0.50249999999999995</v>
      </c>
      <c r="T7" s="17"/>
      <c r="U7" s="7" t="s">
        <v>205</v>
      </c>
    </row>
    <row r="8" spans="1:21" s="1" customFormat="1">
      <c r="A8" s="4" t="s">
        <v>196</v>
      </c>
      <c r="B8" s="4" t="s">
        <v>467</v>
      </c>
      <c r="C8" s="5" t="s">
        <v>198</v>
      </c>
      <c r="D8" s="4" t="s">
        <v>97</v>
      </c>
      <c r="E8" s="5" t="s">
        <v>468</v>
      </c>
      <c r="F8" s="4" t="s">
        <v>475</v>
      </c>
      <c r="G8" s="5" t="s">
        <v>202</v>
      </c>
      <c r="H8" s="5" t="s">
        <v>476</v>
      </c>
      <c r="I8" s="5" t="s">
        <v>474</v>
      </c>
      <c r="J8" s="11">
        <v>2</v>
      </c>
      <c r="K8" s="5" t="s">
        <v>227</v>
      </c>
      <c r="L8" s="5" t="s">
        <v>205</v>
      </c>
      <c r="M8" s="12">
        <v>44499</v>
      </c>
      <c r="N8" s="13">
        <v>10</v>
      </c>
      <c r="O8" s="14">
        <v>0</v>
      </c>
      <c r="P8" s="15">
        <v>4.9599999999999998E-2</v>
      </c>
      <c r="Q8" s="27">
        <v>9.9199999999999997E-2</v>
      </c>
      <c r="R8" s="28">
        <v>4.9599999999999998E-2</v>
      </c>
      <c r="S8" s="29">
        <f t="shared" si="0"/>
        <v>9.9199999999999997E-2</v>
      </c>
      <c r="T8" s="12"/>
      <c r="U8" s="5" t="s">
        <v>205</v>
      </c>
    </row>
    <row r="9" spans="1:21" s="1" customFormat="1">
      <c r="A9" s="6" t="s">
        <v>196</v>
      </c>
      <c r="B9" s="6" t="s">
        <v>467</v>
      </c>
      <c r="C9" s="7" t="s">
        <v>198</v>
      </c>
      <c r="D9" s="6" t="s">
        <v>97</v>
      </c>
      <c r="E9" s="7" t="s">
        <v>468</v>
      </c>
      <c r="F9" s="6" t="s">
        <v>230</v>
      </c>
      <c r="G9" s="7" t="s">
        <v>202</v>
      </c>
      <c r="H9" s="7" t="s">
        <v>231</v>
      </c>
      <c r="I9" s="7" t="s">
        <v>205</v>
      </c>
      <c r="J9" s="16">
        <v>1</v>
      </c>
      <c r="K9" s="7" t="s">
        <v>198</v>
      </c>
      <c r="L9" s="7" t="s">
        <v>205</v>
      </c>
      <c r="M9" s="17">
        <v>44934</v>
      </c>
      <c r="N9" s="18">
        <v>10</v>
      </c>
      <c r="O9" s="19">
        <v>0</v>
      </c>
      <c r="P9" s="20">
        <v>0.188</v>
      </c>
      <c r="Q9" s="30">
        <v>0.188</v>
      </c>
      <c r="R9" s="28">
        <v>0.188</v>
      </c>
      <c r="S9" s="29">
        <f t="shared" si="0"/>
        <v>0.188</v>
      </c>
      <c r="T9" s="17"/>
      <c r="U9" s="7" t="s">
        <v>205</v>
      </c>
    </row>
    <row r="10" spans="1:21" s="1" customFormat="1">
      <c r="A10" s="4" t="s">
        <v>196</v>
      </c>
      <c r="B10" s="4" t="s">
        <v>467</v>
      </c>
      <c r="C10" s="5" t="s">
        <v>198</v>
      </c>
      <c r="D10" s="4" t="s">
        <v>97</v>
      </c>
      <c r="E10" s="5" t="s">
        <v>468</v>
      </c>
      <c r="F10" s="4" t="s">
        <v>477</v>
      </c>
      <c r="G10" s="5" t="s">
        <v>202</v>
      </c>
      <c r="H10" s="5" t="s">
        <v>478</v>
      </c>
      <c r="I10" s="5" t="s">
        <v>205</v>
      </c>
      <c r="J10" s="11">
        <v>1</v>
      </c>
      <c r="K10" s="5" t="s">
        <v>198</v>
      </c>
      <c r="L10" s="5" t="s">
        <v>205</v>
      </c>
      <c r="M10" s="12">
        <v>44499</v>
      </c>
      <c r="N10" s="13">
        <v>10</v>
      </c>
      <c r="O10" s="14">
        <v>0</v>
      </c>
      <c r="P10" s="15">
        <v>0.8034</v>
      </c>
      <c r="Q10" s="27">
        <v>0.8034</v>
      </c>
      <c r="R10" s="28">
        <v>0.8034</v>
      </c>
      <c r="S10" s="29">
        <f t="shared" si="0"/>
        <v>0.8034</v>
      </c>
      <c r="T10" s="12"/>
      <c r="U10" s="5" t="s">
        <v>205</v>
      </c>
    </row>
    <row r="11" spans="1:21" s="1" customFormat="1">
      <c r="A11" s="6" t="s">
        <v>196</v>
      </c>
      <c r="B11" s="6" t="s">
        <v>467</v>
      </c>
      <c r="C11" s="7" t="s">
        <v>198</v>
      </c>
      <c r="D11" s="6" t="s">
        <v>97</v>
      </c>
      <c r="E11" s="7" t="s">
        <v>468</v>
      </c>
      <c r="F11" s="6" t="s">
        <v>479</v>
      </c>
      <c r="G11" s="7" t="s">
        <v>202</v>
      </c>
      <c r="H11" s="7" t="s">
        <v>480</v>
      </c>
      <c r="I11" s="7" t="s">
        <v>135</v>
      </c>
      <c r="J11" s="16">
        <v>1</v>
      </c>
      <c r="K11" s="7" t="s">
        <v>198</v>
      </c>
      <c r="L11" s="7" t="s">
        <v>205</v>
      </c>
      <c r="M11" s="17">
        <v>44499</v>
      </c>
      <c r="N11" s="18">
        <v>10</v>
      </c>
      <c r="O11" s="19">
        <v>0</v>
      </c>
      <c r="P11" s="20">
        <v>17.940000000000001</v>
      </c>
      <c r="Q11" s="30">
        <v>17.940000000000001</v>
      </c>
      <c r="R11" s="28">
        <v>17.940000000000001</v>
      </c>
      <c r="S11" s="29">
        <f t="shared" si="0"/>
        <v>17.940000000000001</v>
      </c>
      <c r="T11" s="17"/>
      <c r="U11" s="7" t="s">
        <v>205</v>
      </c>
    </row>
    <row r="12" spans="1:21" s="1" customFormat="1">
      <c r="A12" s="4" t="s">
        <v>196</v>
      </c>
      <c r="B12" s="4" t="s">
        <v>467</v>
      </c>
      <c r="C12" s="5" t="s">
        <v>198</v>
      </c>
      <c r="D12" s="4" t="s">
        <v>97</v>
      </c>
      <c r="E12" s="5" t="s">
        <v>468</v>
      </c>
      <c r="F12" s="4" t="s">
        <v>286</v>
      </c>
      <c r="G12" s="5" t="s">
        <v>202</v>
      </c>
      <c r="H12" s="5" t="s">
        <v>287</v>
      </c>
      <c r="I12" s="5" t="s">
        <v>260</v>
      </c>
      <c r="J12" s="11">
        <v>1</v>
      </c>
      <c r="K12" s="5" t="s">
        <v>198</v>
      </c>
      <c r="L12" s="5" t="s">
        <v>205</v>
      </c>
      <c r="M12" s="12">
        <v>44499</v>
      </c>
      <c r="N12" s="13">
        <v>10</v>
      </c>
      <c r="O12" s="14">
        <v>0</v>
      </c>
      <c r="P12" s="15">
        <v>11.79</v>
      </c>
      <c r="Q12" s="27">
        <v>11.79</v>
      </c>
      <c r="R12" s="28">
        <v>11.79</v>
      </c>
      <c r="S12" s="29">
        <f t="shared" si="0"/>
        <v>11.79</v>
      </c>
      <c r="T12" s="12"/>
      <c r="U12" s="5" t="s">
        <v>205</v>
      </c>
    </row>
    <row r="13" spans="1:21" s="1" customFormat="1">
      <c r="A13" s="6" t="s">
        <v>196</v>
      </c>
      <c r="B13" s="6" t="s">
        <v>467</v>
      </c>
      <c r="C13" s="7" t="s">
        <v>198</v>
      </c>
      <c r="D13" s="6" t="s">
        <v>97</v>
      </c>
      <c r="E13" s="7" t="s">
        <v>468</v>
      </c>
      <c r="F13" s="6" t="s">
        <v>270</v>
      </c>
      <c r="G13" s="7" t="s">
        <v>271</v>
      </c>
      <c r="H13" s="7" t="s">
        <v>272</v>
      </c>
      <c r="I13" s="7" t="s">
        <v>260</v>
      </c>
      <c r="J13" s="16">
        <v>1</v>
      </c>
      <c r="K13" s="7" t="s">
        <v>198</v>
      </c>
      <c r="L13" s="7" t="s">
        <v>205</v>
      </c>
      <c r="M13" s="17">
        <v>44499</v>
      </c>
      <c r="N13" s="18">
        <v>10</v>
      </c>
      <c r="O13" s="19">
        <v>0</v>
      </c>
      <c r="P13" s="20">
        <v>16.062660000000001</v>
      </c>
      <c r="Q13" s="30">
        <v>16.062660000000001</v>
      </c>
      <c r="R13" s="28">
        <v>4.3530600000000002</v>
      </c>
      <c r="S13" s="29">
        <f t="shared" si="0"/>
        <v>4.3530600000000002</v>
      </c>
      <c r="T13" s="17"/>
      <c r="U13" s="7" t="s">
        <v>205</v>
      </c>
    </row>
    <row r="14" spans="1:21" s="1" customFormat="1">
      <c r="A14" s="4" t="s">
        <v>196</v>
      </c>
      <c r="B14" s="4" t="s">
        <v>467</v>
      </c>
      <c r="C14" s="5" t="s">
        <v>198</v>
      </c>
      <c r="D14" s="4" t="s">
        <v>97</v>
      </c>
      <c r="E14" s="5" t="s">
        <v>468</v>
      </c>
      <c r="F14" s="4" t="s">
        <v>481</v>
      </c>
      <c r="G14" s="5" t="s">
        <v>271</v>
      </c>
      <c r="H14" s="5" t="s">
        <v>482</v>
      </c>
      <c r="I14" s="5" t="s">
        <v>260</v>
      </c>
      <c r="J14" s="11">
        <v>1</v>
      </c>
      <c r="K14" s="5" t="s">
        <v>198</v>
      </c>
      <c r="L14" s="5" t="s">
        <v>205</v>
      </c>
      <c r="M14" s="12">
        <v>44499</v>
      </c>
      <c r="N14" s="13">
        <v>10</v>
      </c>
      <c r="O14" s="14">
        <v>0</v>
      </c>
      <c r="P14" s="15">
        <v>31.30761</v>
      </c>
      <c r="Q14" s="27">
        <v>31.30761</v>
      </c>
      <c r="R14" s="28">
        <v>23.351604500000001</v>
      </c>
      <c r="S14" s="29">
        <f t="shared" si="0"/>
        <v>23.351604500000001</v>
      </c>
      <c r="T14" s="12"/>
      <c r="U14" s="5" t="s">
        <v>205</v>
      </c>
    </row>
    <row r="15" spans="1:21" s="1" customFormat="1">
      <c r="A15" s="6" t="s">
        <v>196</v>
      </c>
      <c r="B15" s="6" t="s">
        <v>467</v>
      </c>
      <c r="C15" s="7" t="s">
        <v>198</v>
      </c>
      <c r="D15" s="6" t="s">
        <v>97</v>
      </c>
      <c r="E15" s="7" t="s">
        <v>468</v>
      </c>
      <c r="F15" s="6" t="s">
        <v>483</v>
      </c>
      <c r="G15" s="7" t="s">
        <v>271</v>
      </c>
      <c r="H15" s="7" t="s">
        <v>484</v>
      </c>
      <c r="I15" s="7" t="s">
        <v>260</v>
      </c>
      <c r="J15" s="16">
        <v>1</v>
      </c>
      <c r="K15" s="7" t="s">
        <v>198</v>
      </c>
      <c r="L15" s="7" t="s">
        <v>205</v>
      </c>
      <c r="M15" s="17">
        <v>44499</v>
      </c>
      <c r="N15" s="18">
        <v>10</v>
      </c>
      <c r="O15" s="19">
        <v>0</v>
      </c>
      <c r="P15" s="20">
        <v>28.357130000000002</v>
      </c>
      <c r="Q15" s="30">
        <v>28.357130000000002</v>
      </c>
      <c r="R15" s="28">
        <v>14.4528</v>
      </c>
      <c r="S15" s="29">
        <f t="shared" si="0"/>
        <v>14.4528</v>
      </c>
      <c r="T15" s="17"/>
      <c r="U15" s="7" t="s">
        <v>205</v>
      </c>
    </row>
    <row r="16" spans="1:21" s="1" customFormat="1">
      <c r="A16" s="4" t="s">
        <v>196</v>
      </c>
      <c r="B16" s="4" t="s">
        <v>467</v>
      </c>
      <c r="C16" s="5" t="s">
        <v>198</v>
      </c>
      <c r="D16" s="4" t="s">
        <v>97</v>
      </c>
      <c r="E16" s="5" t="s">
        <v>468</v>
      </c>
      <c r="F16" s="4" t="s">
        <v>485</v>
      </c>
      <c r="G16" s="5" t="s">
        <v>202</v>
      </c>
      <c r="H16" s="5" t="s">
        <v>486</v>
      </c>
      <c r="I16" s="5" t="s">
        <v>205</v>
      </c>
      <c r="J16" s="11">
        <v>1</v>
      </c>
      <c r="K16" s="5" t="s">
        <v>198</v>
      </c>
      <c r="L16" s="5" t="s">
        <v>254</v>
      </c>
      <c r="M16" s="12">
        <v>45392</v>
      </c>
      <c r="N16" s="13">
        <v>10</v>
      </c>
      <c r="O16" s="14">
        <v>0</v>
      </c>
      <c r="P16" s="15">
        <v>2.2700000000000001E-2</v>
      </c>
      <c r="Q16" s="27">
        <v>2.2700000000000001E-2</v>
      </c>
      <c r="R16" s="28">
        <v>2.2700000000000001E-2</v>
      </c>
      <c r="S16" s="29">
        <f t="shared" si="0"/>
        <v>2.2700000000000001E-2</v>
      </c>
      <c r="T16" s="12"/>
      <c r="U16" s="5" t="s">
        <v>205</v>
      </c>
    </row>
    <row r="17" spans="1:21" s="1" customFormat="1">
      <c r="A17" s="6" t="s">
        <v>196</v>
      </c>
      <c r="B17" s="6" t="s">
        <v>467</v>
      </c>
      <c r="C17" s="7" t="s">
        <v>198</v>
      </c>
      <c r="D17" s="6" t="s">
        <v>97</v>
      </c>
      <c r="E17" s="7" t="s">
        <v>468</v>
      </c>
      <c r="F17" s="6" t="s">
        <v>487</v>
      </c>
      <c r="G17" s="7" t="s">
        <v>202</v>
      </c>
      <c r="H17" s="7" t="s">
        <v>488</v>
      </c>
      <c r="I17" s="7" t="s">
        <v>260</v>
      </c>
      <c r="J17" s="16">
        <v>1</v>
      </c>
      <c r="K17" s="7" t="s">
        <v>198</v>
      </c>
      <c r="L17" s="7" t="s">
        <v>205</v>
      </c>
      <c r="M17" s="17">
        <v>44499</v>
      </c>
      <c r="N17" s="18">
        <v>10</v>
      </c>
      <c r="O17" s="19">
        <v>0</v>
      </c>
      <c r="P17" s="20">
        <v>32.65</v>
      </c>
      <c r="Q17" s="30">
        <v>32.65</v>
      </c>
      <c r="R17" s="28">
        <v>32.65</v>
      </c>
      <c r="S17" s="29">
        <f t="shared" si="0"/>
        <v>32.65</v>
      </c>
      <c r="T17" s="17"/>
      <c r="U17" s="7" t="s">
        <v>205</v>
      </c>
    </row>
    <row r="18" spans="1:21" s="1" customFormat="1">
      <c r="A18" s="36" t="s">
        <v>196</v>
      </c>
      <c r="B18" s="36" t="s">
        <v>467</v>
      </c>
      <c r="C18" s="37" t="s">
        <v>198</v>
      </c>
      <c r="D18" s="36" t="s">
        <v>97</v>
      </c>
      <c r="E18" s="37" t="s">
        <v>468</v>
      </c>
      <c r="F18" s="36" t="s">
        <v>290</v>
      </c>
      <c r="G18" s="37" t="s">
        <v>202</v>
      </c>
      <c r="H18" s="37" t="s">
        <v>291</v>
      </c>
      <c r="I18" s="37" t="s">
        <v>292</v>
      </c>
      <c r="J18" s="38">
        <v>1</v>
      </c>
      <c r="K18" s="37" t="s">
        <v>198</v>
      </c>
      <c r="L18" s="37" t="s">
        <v>254</v>
      </c>
      <c r="M18" s="39">
        <v>44499</v>
      </c>
      <c r="N18" s="40">
        <v>10</v>
      </c>
      <c r="O18" s="41">
        <v>0</v>
      </c>
      <c r="P18" s="42">
        <v>0.38936999999999999</v>
      </c>
      <c r="Q18" s="43">
        <v>0.38936999999999999</v>
      </c>
      <c r="R18" s="32">
        <v>0.38940000000000002</v>
      </c>
      <c r="S18" s="29">
        <f t="shared" si="0"/>
        <v>0.38940000000000002</v>
      </c>
      <c r="T18" s="39"/>
      <c r="U18" s="37" t="s">
        <v>205</v>
      </c>
    </row>
    <row r="19" spans="1:21" s="1" customFormat="1">
      <c r="A19" s="322" t="s">
        <v>354</v>
      </c>
      <c r="B19" s="323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58"/>
      <c r="S19" s="358"/>
      <c r="T19" s="323"/>
      <c r="U19" s="325"/>
    </row>
    <row r="20" spans="1:21">
      <c r="S20" s="2">
        <f>SUM(S2:S19)</f>
        <v>107.89256450000001</v>
      </c>
    </row>
  </sheetData>
  <mergeCells count="1">
    <mergeCell ref="A19:U19"/>
  </mergeCells>
  <phoneticPr fontId="48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F10" sqref="F10"/>
    </sheetView>
  </sheetViews>
  <sheetFormatPr defaultColWidth="8.75" defaultRowHeight="13.5"/>
  <cols>
    <col min="1" max="1" width="4.5" customWidth="1"/>
    <col min="2" max="2" width="9.875" customWidth="1"/>
    <col min="3" max="3" width="7.375" customWidth="1"/>
    <col min="4" max="4" width="12.5" customWidth="1"/>
    <col min="5" max="5" width="14" customWidth="1"/>
    <col min="6" max="6" width="10.25" customWidth="1"/>
    <col min="7" max="7" width="7.75" customWidth="1"/>
    <col min="8" max="8" width="17.25" customWidth="1"/>
    <col min="9" max="9" width="8.125" customWidth="1"/>
    <col min="10" max="10" width="8.875" customWidth="1"/>
    <col min="11" max="12" width="7.375" customWidth="1"/>
    <col min="13" max="13" width="8.875" customWidth="1"/>
    <col min="14" max="14" width="4.5" customWidth="1"/>
    <col min="15" max="15" width="5.625" customWidth="1"/>
    <col min="16" max="17" width="7.625" customWidth="1"/>
    <col min="18" max="18" width="7.375" style="2" customWidth="1"/>
    <col min="19" max="19" width="10.5" style="2" customWidth="1"/>
    <col min="20" max="20" width="8.875" customWidth="1"/>
    <col min="21" max="21" width="5.875" customWidth="1"/>
  </cols>
  <sheetData>
    <row r="1" spans="1:21" s="1" customFormat="1" ht="18" customHeight="1">
      <c r="A1" s="3" t="s">
        <v>175</v>
      </c>
      <c r="B1" s="3" t="s">
        <v>176</v>
      </c>
      <c r="C1" s="3" t="s">
        <v>177</v>
      </c>
      <c r="D1" s="3" t="s">
        <v>178</v>
      </c>
      <c r="E1" s="3" t="s">
        <v>179</v>
      </c>
      <c r="F1" s="3" t="s">
        <v>180</v>
      </c>
      <c r="G1" s="3" t="s">
        <v>181</v>
      </c>
      <c r="H1" s="3" t="s">
        <v>182</v>
      </c>
      <c r="I1" s="3" t="s">
        <v>183</v>
      </c>
      <c r="J1" s="10" t="s">
        <v>184</v>
      </c>
      <c r="K1" s="3" t="s">
        <v>185</v>
      </c>
      <c r="L1" s="3" t="s">
        <v>186</v>
      </c>
      <c r="M1" s="10" t="s">
        <v>187</v>
      </c>
      <c r="N1" s="10" t="s">
        <v>188</v>
      </c>
      <c r="O1" s="10" t="s">
        <v>189</v>
      </c>
      <c r="P1" s="10" t="s">
        <v>190</v>
      </c>
      <c r="Q1" s="10" t="s">
        <v>191</v>
      </c>
      <c r="R1" s="26" t="s">
        <v>192</v>
      </c>
      <c r="S1" s="26" t="s">
        <v>193</v>
      </c>
      <c r="T1" s="10" t="s">
        <v>194</v>
      </c>
      <c r="U1" s="3" t="s">
        <v>195</v>
      </c>
    </row>
    <row r="2" spans="1:21" s="1" customFormat="1">
      <c r="A2" s="4" t="s">
        <v>196</v>
      </c>
      <c r="B2" s="4" t="s">
        <v>489</v>
      </c>
      <c r="C2" s="5" t="s">
        <v>198</v>
      </c>
      <c r="D2" s="4" t="s">
        <v>97</v>
      </c>
      <c r="E2" s="5" t="s">
        <v>490</v>
      </c>
      <c r="F2" s="4" t="s">
        <v>263</v>
      </c>
      <c r="G2" s="5" t="s">
        <v>202</v>
      </c>
      <c r="H2" s="5" t="s">
        <v>264</v>
      </c>
      <c r="I2" s="5" t="s">
        <v>205</v>
      </c>
      <c r="J2" s="11">
        <v>32</v>
      </c>
      <c r="K2" s="5" t="s">
        <v>198</v>
      </c>
      <c r="L2" s="5" t="s">
        <v>205</v>
      </c>
      <c r="M2" s="12">
        <v>45639</v>
      </c>
      <c r="N2" s="13">
        <v>10</v>
      </c>
      <c r="O2" s="14">
        <v>0</v>
      </c>
      <c r="P2" s="15">
        <v>5.7000000000000002E-3</v>
      </c>
      <c r="Q2" s="27">
        <v>0.18240000000000001</v>
      </c>
      <c r="R2" s="28">
        <v>5.7000000000000002E-3</v>
      </c>
      <c r="S2" s="29">
        <v>0.18</v>
      </c>
      <c r="T2" s="12"/>
      <c r="U2" s="5" t="s">
        <v>205</v>
      </c>
    </row>
    <row r="3" spans="1:21" s="1" customFormat="1">
      <c r="A3" s="6" t="s">
        <v>196</v>
      </c>
      <c r="B3" s="6" t="s">
        <v>489</v>
      </c>
      <c r="C3" s="7" t="s">
        <v>198</v>
      </c>
      <c r="D3" s="6" t="s">
        <v>97</v>
      </c>
      <c r="E3" s="7" t="s">
        <v>490</v>
      </c>
      <c r="F3" s="6" t="s">
        <v>475</v>
      </c>
      <c r="G3" s="7" t="s">
        <v>202</v>
      </c>
      <c r="H3" s="7" t="s">
        <v>476</v>
      </c>
      <c r="I3" s="7" t="s">
        <v>474</v>
      </c>
      <c r="J3" s="16">
        <v>2</v>
      </c>
      <c r="K3" s="7" t="s">
        <v>227</v>
      </c>
      <c r="L3" s="7" t="s">
        <v>205</v>
      </c>
      <c r="M3" s="17">
        <v>44499</v>
      </c>
      <c r="N3" s="18">
        <v>10</v>
      </c>
      <c r="O3" s="19">
        <v>0</v>
      </c>
      <c r="P3" s="20">
        <v>4.9599999999999998E-2</v>
      </c>
      <c r="Q3" s="30">
        <v>9.9199999999999997E-2</v>
      </c>
      <c r="R3" s="28">
        <v>4.9599999999999998E-2</v>
      </c>
      <c r="S3" s="29">
        <v>0.1</v>
      </c>
      <c r="T3" s="17"/>
      <c r="U3" s="7" t="s">
        <v>205</v>
      </c>
    </row>
    <row r="4" spans="1:21" s="1" customFormat="1">
      <c r="A4" s="4" t="s">
        <v>196</v>
      </c>
      <c r="B4" s="4" t="s">
        <v>489</v>
      </c>
      <c r="C4" s="5" t="s">
        <v>198</v>
      </c>
      <c r="D4" s="4" t="s">
        <v>97</v>
      </c>
      <c r="E4" s="5" t="s">
        <v>490</v>
      </c>
      <c r="F4" s="4" t="s">
        <v>225</v>
      </c>
      <c r="G4" s="5" t="s">
        <v>202</v>
      </c>
      <c r="H4" s="5" t="s">
        <v>226</v>
      </c>
      <c r="I4" s="5" t="s">
        <v>205</v>
      </c>
      <c r="J4" s="11">
        <v>2</v>
      </c>
      <c r="K4" s="5" t="s">
        <v>227</v>
      </c>
      <c r="L4" s="5" t="s">
        <v>205</v>
      </c>
      <c r="M4" s="12">
        <v>44499</v>
      </c>
      <c r="N4" s="13">
        <v>10</v>
      </c>
      <c r="O4" s="14">
        <v>0</v>
      </c>
      <c r="P4" s="15">
        <v>0.1948</v>
      </c>
      <c r="Q4" s="27">
        <v>0.3896</v>
      </c>
      <c r="R4" s="28">
        <v>0.1948</v>
      </c>
      <c r="S4" s="29">
        <v>0.39</v>
      </c>
      <c r="T4" s="12"/>
      <c r="U4" s="5" t="s">
        <v>205</v>
      </c>
    </row>
    <row r="5" spans="1:21" s="1" customFormat="1">
      <c r="A5" s="6" t="s">
        <v>196</v>
      </c>
      <c r="B5" s="6" t="s">
        <v>489</v>
      </c>
      <c r="C5" s="7" t="s">
        <v>198</v>
      </c>
      <c r="D5" s="6" t="s">
        <v>97</v>
      </c>
      <c r="E5" s="7" t="s">
        <v>490</v>
      </c>
      <c r="F5" s="6" t="s">
        <v>472</v>
      </c>
      <c r="G5" s="7" t="s">
        <v>202</v>
      </c>
      <c r="H5" s="7" t="s">
        <v>473</v>
      </c>
      <c r="I5" s="7" t="s">
        <v>474</v>
      </c>
      <c r="J5" s="16">
        <v>2</v>
      </c>
      <c r="K5" s="7" t="s">
        <v>227</v>
      </c>
      <c r="L5" s="7" t="s">
        <v>205</v>
      </c>
      <c r="M5" s="17">
        <v>44499</v>
      </c>
      <c r="N5" s="18">
        <v>10</v>
      </c>
      <c r="O5" s="19">
        <v>0</v>
      </c>
      <c r="P5" s="20">
        <v>1.2800000000000001E-2</v>
      </c>
      <c r="Q5" s="30">
        <v>2.5600000000000001E-2</v>
      </c>
      <c r="R5" s="28">
        <v>1.2800000000000001E-2</v>
      </c>
      <c r="S5" s="29">
        <v>0.03</v>
      </c>
      <c r="T5" s="17"/>
      <c r="U5" s="7" t="s">
        <v>205</v>
      </c>
    </row>
    <row r="6" spans="1:21" s="1" customFormat="1">
      <c r="A6" s="4" t="s">
        <v>196</v>
      </c>
      <c r="B6" s="4" t="s">
        <v>489</v>
      </c>
      <c r="C6" s="5" t="s">
        <v>198</v>
      </c>
      <c r="D6" s="4" t="s">
        <v>97</v>
      </c>
      <c r="E6" s="5" t="s">
        <v>490</v>
      </c>
      <c r="F6" s="4" t="s">
        <v>469</v>
      </c>
      <c r="G6" s="5" t="s">
        <v>271</v>
      </c>
      <c r="H6" s="5" t="s">
        <v>470</v>
      </c>
      <c r="I6" s="5" t="s">
        <v>471</v>
      </c>
      <c r="J6" s="11">
        <v>1</v>
      </c>
      <c r="K6" s="5" t="s">
        <v>198</v>
      </c>
      <c r="L6" s="5" t="s">
        <v>205</v>
      </c>
      <c r="M6" s="12">
        <v>44499</v>
      </c>
      <c r="N6" s="13">
        <v>10</v>
      </c>
      <c r="O6" s="14">
        <v>0</v>
      </c>
      <c r="P6" s="15">
        <v>0.27259</v>
      </c>
      <c r="Q6" s="27">
        <v>0.27259</v>
      </c>
      <c r="R6" s="28">
        <v>0.27260000000000001</v>
      </c>
      <c r="S6" s="29">
        <v>0.27</v>
      </c>
      <c r="T6" s="12"/>
      <c r="U6" s="5" t="s">
        <v>205</v>
      </c>
    </row>
    <row r="7" spans="1:21" s="1" customFormat="1">
      <c r="A7" s="6" t="s">
        <v>196</v>
      </c>
      <c r="B7" s="6" t="s">
        <v>489</v>
      </c>
      <c r="C7" s="7" t="s">
        <v>198</v>
      </c>
      <c r="D7" s="6" t="s">
        <v>97</v>
      </c>
      <c r="E7" s="7" t="s">
        <v>490</v>
      </c>
      <c r="F7" s="6" t="s">
        <v>491</v>
      </c>
      <c r="G7" s="7" t="s">
        <v>202</v>
      </c>
      <c r="H7" s="7" t="s">
        <v>492</v>
      </c>
      <c r="I7" s="7" t="s">
        <v>346</v>
      </c>
      <c r="J7" s="16">
        <v>1</v>
      </c>
      <c r="K7" s="7" t="s">
        <v>198</v>
      </c>
      <c r="L7" s="7" t="s">
        <v>205</v>
      </c>
      <c r="M7" s="17">
        <v>44730</v>
      </c>
      <c r="N7" s="18">
        <v>10</v>
      </c>
      <c r="O7" s="19">
        <v>0</v>
      </c>
      <c r="P7" s="20">
        <v>1.2</v>
      </c>
      <c r="Q7" s="30">
        <v>1.2</v>
      </c>
      <c r="R7" s="28">
        <v>1.2</v>
      </c>
      <c r="S7" s="29">
        <v>1.2</v>
      </c>
      <c r="T7" s="17"/>
      <c r="U7" s="7" t="s">
        <v>205</v>
      </c>
    </row>
    <row r="8" spans="1:21" s="1" customFormat="1">
      <c r="A8" s="4" t="s">
        <v>196</v>
      </c>
      <c r="B8" s="4" t="s">
        <v>489</v>
      </c>
      <c r="C8" s="5" t="s">
        <v>198</v>
      </c>
      <c r="D8" s="4" t="s">
        <v>97</v>
      </c>
      <c r="E8" s="5" t="s">
        <v>490</v>
      </c>
      <c r="F8" s="4" t="s">
        <v>493</v>
      </c>
      <c r="G8" s="5" t="s">
        <v>271</v>
      </c>
      <c r="H8" s="5" t="s">
        <v>482</v>
      </c>
      <c r="I8" s="5" t="s">
        <v>349</v>
      </c>
      <c r="J8" s="11">
        <v>1</v>
      </c>
      <c r="K8" s="5" t="s">
        <v>198</v>
      </c>
      <c r="L8" s="5" t="s">
        <v>205</v>
      </c>
      <c r="M8" s="12">
        <v>44499</v>
      </c>
      <c r="N8" s="13">
        <v>10</v>
      </c>
      <c r="O8" s="14">
        <v>0</v>
      </c>
      <c r="P8" s="15">
        <v>52.484250000000003</v>
      </c>
      <c r="Q8" s="27">
        <v>52.484250000000003</v>
      </c>
      <c r="R8" s="28">
        <v>36.205100000000002</v>
      </c>
      <c r="S8" s="29">
        <v>36.21</v>
      </c>
      <c r="T8" s="12"/>
      <c r="U8" s="5" t="s">
        <v>205</v>
      </c>
    </row>
    <row r="9" spans="1:21" s="1" customFormat="1">
      <c r="A9" s="6" t="s">
        <v>196</v>
      </c>
      <c r="B9" s="6" t="s">
        <v>489</v>
      </c>
      <c r="C9" s="7" t="s">
        <v>198</v>
      </c>
      <c r="D9" s="6" t="s">
        <v>97</v>
      </c>
      <c r="E9" s="7" t="s">
        <v>490</v>
      </c>
      <c r="F9" s="6" t="s">
        <v>494</v>
      </c>
      <c r="G9" s="7" t="s">
        <v>202</v>
      </c>
      <c r="H9" s="7" t="s">
        <v>495</v>
      </c>
      <c r="I9" s="7" t="s">
        <v>205</v>
      </c>
      <c r="J9" s="16">
        <v>1</v>
      </c>
      <c r="K9" s="7" t="s">
        <v>198</v>
      </c>
      <c r="L9" s="7" t="s">
        <v>254</v>
      </c>
      <c r="M9" s="17">
        <v>45392</v>
      </c>
      <c r="N9" s="18">
        <v>10</v>
      </c>
      <c r="O9" s="19">
        <v>0</v>
      </c>
      <c r="P9" s="20">
        <v>2.2700000000000001E-2</v>
      </c>
      <c r="Q9" s="30">
        <v>2.2700000000000001E-2</v>
      </c>
      <c r="R9" s="28">
        <v>2.2700000000000001E-2</v>
      </c>
      <c r="S9" s="29">
        <v>0.02</v>
      </c>
      <c r="T9" s="17"/>
      <c r="U9" s="7" t="s">
        <v>205</v>
      </c>
    </row>
    <row r="10" spans="1:21" s="1" customFormat="1">
      <c r="A10" s="4" t="s">
        <v>196</v>
      </c>
      <c r="B10" s="4" t="s">
        <v>489</v>
      </c>
      <c r="C10" s="5" t="s">
        <v>198</v>
      </c>
      <c r="D10" s="4" t="s">
        <v>97</v>
      </c>
      <c r="E10" s="5" t="s">
        <v>490</v>
      </c>
      <c r="F10" s="4" t="s">
        <v>496</v>
      </c>
      <c r="G10" s="5" t="s">
        <v>202</v>
      </c>
      <c r="H10" s="5" t="s">
        <v>488</v>
      </c>
      <c r="I10" s="5" t="s">
        <v>349</v>
      </c>
      <c r="J10" s="11">
        <v>1</v>
      </c>
      <c r="K10" s="5" t="s">
        <v>198</v>
      </c>
      <c r="L10" s="5" t="s">
        <v>205</v>
      </c>
      <c r="M10" s="12">
        <v>44499</v>
      </c>
      <c r="N10" s="13">
        <v>10</v>
      </c>
      <c r="O10" s="14">
        <v>0</v>
      </c>
      <c r="P10" s="15">
        <v>39.14</v>
      </c>
      <c r="Q10" s="27">
        <v>39.14</v>
      </c>
      <c r="R10" s="28">
        <v>39.14</v>
      </c>
      <c r="S10" s="29">
        <v>39.14</v>
      </c>
      <c r="T10" s="12"/>
      <c r="U10" s="5" t="s">
        <v>205</v>
      </c>
    </row>
    <row r="11" spans="1:21" s="1" customFormat="1">
      <c r="A11" s="6" t="s">
        <v>196</v>
      </c>
      <c r="B11" s="6" t="s">
        <v>489</v>
      </c>
      <c r="C11" s="7" t="s">
        <v>198</v>
      </c>
      <c r="D11" s="6" t="s">
        <v>97</v>
      </c>
      <c r="E11" s="7" t="s">
        <v>490</v>
      </c>
      <c r="F11" s="6" t="s">
        <v>497</v>
      </c>
      <c r="G11" s="7" t="s">
        <v>271</v>
      </c>
      <c r="H11" s="7" t="s">
        <v>484</v>
      </c>
      <c r="I11" s="7" t="s">
        <v>349</v>
      </c>
      <c r="J11" s="16">
        <v>1</v>
      </c>
      <c r="K11" s="7" t="s">
        <v>198</v>
      </c>
      <c r="L11" s="7" t="s">
        <v>205</v>
      </c>
      <c r="M11" s="17">
        <v>44499</v>
      </c>
      <c r="N11" s="18">
        <v>10</v>
      </c>
      <c r="O11" s="19">
        <v>0</v>
      </c>
      <c r="P11" s="20">
        <v>31.276119999999999</v>
      </c>
      <c r="Q11" s="30">
        <v>31.276119999999999</v>
      </c>
      <c r="R11" s="28">
        <v>17.3718</v>
      </c>
      <c r="S11" s="29">
        <v>17.37</v>
      </c>
      <c r="T11" s="17"/>
      <c r="U11" s="7" t="s">
        <v>205</v>
      </c>
    </row>
    <row r="12" spans="1:21" s="1" customFormat="1">
      <c r="A12" s="4" t="s">
        <v>196</v>
      </c>
      <c r="B12" s="4" t="s">
        <v>489</v>
      </c>
      <c r="C12" s="5" t="s">
        <v>198</v>
      </c>
      <c r="D12" s="4" t="s">
        <v>97</v>
      </c>
      <c r="E12" s="5" t="s">
        <v>490</v>
      </c>
      <c r="F12" s="4" t="s">
        <v>290</v>
      </c>
      <c r="G12" s="5" t="s">
        <v>202</v>
      </c>
      <c r="H12" s="5" t="s">
        <v>291</v>
      </c>
      <c r="I12" s="5" t="s">
        <v>292</v>
      </c>
      <c r="J12" s="11">
        <v>1</v>
      </c>
      <c r="K12" s="5" t="s">
        <v>198</v>
      </c>
      <c r="L12" s="5" t="s">
        <v>254</v>
      </c>
      <c r="M12" s="12">
        <v>44499</v>
      </c>
      <c r="N12" s="13">
        <v>10</v>
      </c>
      <c r="O12" s="14">
        <v>0</v>
      </c>
      <c r="P12" s="15">
        <v>0.38936999999999999</v>
      </c>
      <c r="Q12" s="27">
        <v>0.38936999999999999</v>
      </c>
      <c r="R12" s="28">
        <v>0.38940000000000002</v>
      </c>
      <c r="S12" s="29">
        <v>0.39</v>
      </c>
      <c r="T12" s="12"/>
      <c r="U12" s="5" t="s">
        <v>205</v>
      </c>
    </row>
    <row r="13" spans="1:21" s="1" customFormat="1">
      <c r="A13" s="8" t="s">
        <v>196</v>
      </c>
      <c r="B13" s="8" t="s">
        <v>489</v>
      </c>
      <c r="C13" s="9" t="s">
        <v>198</v>
      </c>
      <c r="D13" s="8" t="s">
        <v>97</v>
      </c>
      <c r="E13" s="9" t="s">
        <v>490</v>
      </c>
      <c r="F13" s="8" t="s">
        <v>479</v>
      </c>
      <c r="G13" s="9" t="s">
        <v>202</v>
      </c>
      <c r="H13" s="9" t="s">
        <v>480</v>
      </c>
      <c r="I13" s="9" t="s">
        <v>135</v>
      </c>
      <c r="J13" s="21">
        <v>1</v>
      </c>
      <c r="K13" s="9" t="s">
        <v>198</v>
      </c>
      <c r="L13" s="9" t="s">
        <v>205</v>
      </c>
      <c r="M13" s="22">
        <v>44499</v>
      </c>
      <c r="N13" s="23">
        <v>10</v>
      </c>
      <c r="O13" s="24">
        <v>0</v>
      </c>
      <c r="P13" s="25">
        <v>17.940000000000001</v>
      </c>
      <c r="Q13" s="31">
        <v>17.940000000000001</v>
      </c>
      <c r="R13" s="32">
        <v>17.940000000000001</v>
      </c>
      <c r="S13" s="33">
        <v>17.940000000000001</v>
      </c>
      <c r="T13" s="22"/>
      <c r="U13" s="9" t="s">
        <v>205</v>
      </c>
    </row>
    <row r="14" spans="1:21" s="1" customFormat="1">
      <c r="A14" s="322" t="s">
        <v>354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323"/>
      <c r="R14" s="358"/>
      <c r="S14" s="358"/>
      <c r="T14" s="323"/>
      <c r="U14" s="325"/>
    </row>
    <row r="15" spans="1:21" s="1" customFormat="1">
      <c r="R15" s="34"/>
      <c r="S15" s="35">
        <v>113.24</v>
      </c>
    </row>
  </sheetData>
  <mergeCells count="1">
    <mergeCell ref="A14:U14"/>
  </mergeCells>
  <phoneticPr fontId="48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>
      <selection activeCell="F12" sqref="F12"/>
    </sheetView>
  </sheetViews>
  <sheetFormatPr defaultColWidth="8.75" defaultRowHeight="13.5"/>
  <cols>
    <col min="1" max="1" width="4.5" customWidth="1"/>
    <col min="2" max="2" width="9.875" customWidth="1"/>
    <col min="3" max="3" width="7.375" customWidth="1"/>
    <col min="4" max="4" width="12.5" customWidth="1"/>
    <col min="5" max="5" width="14" customWidth="1"/>
    <col min="6" max="6" width="10.25" customWidth="1"/>
    <col min="7" max="7" width="7.75" customWidth="1"/>
    <col min="8" max="8" width="20.375" customWidth="1"/>
    <col min="9" max="9" width="8.125" customWidth="1"/>
    <col min="10" max="10" width="8.875" customWidth="1"/>
    <col min="11" max="12" width="7.375" customWidth="1"/>
    <col min="13" max="13" width="8.875" customWidth="1"/>
    <col min="14" max="14" width="4.5" customWidth="1"/>
    <col min="15" max="15" width="5.625" customWidth="1"/>
    <col min="16" max="17" width="7.625" customWidth="1"/>
    <col min="18" max="19" width="7.375" style="2" customWidth="1"/>
    <col min="20" max="20" width="8.875" customWidth="1"/>
    <col min="21" max="21" width="5.875" customWidth="1"/>
  </cols>
  <sheetData>
    <row r="1" spans="1:21" s="1" customFormat="1" ht="18" customHeight="1">
      <c r="A1" s="3" t="s">
        <v>175</v>
      </c>
      <c r="B1" s="3" t="s">
        <v>176</v>
      </c>
      <c r="C1" s="3" t="s">
        <v>177</v>
      </c>
      <c r="D1" s="3" t="s">
        <v>178</v>
      </c>
      <c r="E1" s="3" t="s">
        <v>179</v>
      </c>
      <c r="F1" s="3" t="s">
        <v>180</v>
      </c>
      <c r="G1" s="3" t="s">
        <v>181</v>
      </c>
      <c r="H1" s="3" t="s">
        <v>182</v>
      </c>
      <c r="I1" s="3" t="s">
        <v>183</v>
      </c>
      <c r="J1" s="10" t="s">
        <v>184</v>
      </c>
      <c r="K1" s="3" t="s">
        <v>185</v>
      </c>
      <c r="L1" s="3" t="s">
        <v>186</v>
      </c>
      <c r="M1" s="10" t="s">
        <v>187</v>
      </c>
      <c r="N1" s="10" t="s">
        <v>188</v>
      </c>
      <c r="O1" s="10" t="s">
        <v>189</v>
      </c>
      <c r="P1" s="10" t="s">
        <v>190</v>
      </c>
      <c r="Q1" s="10" t="s">
        <v>191</v>
      </c>
      <c r="R1" s="26" t="s">
        <v>192</v>
      </c>
      <c r="S1" s="26" t="s">
        <v>193</v>
      </c>
      <c r="T1" s="10" t="s">
        <v>194</v>
      </c>
      <c r="U1" s="3" t="s">
        <v>195</v>
      </c>
    </row>
    <row r="2" spans="1:21" s="1" customFormat="1">
      <c r="A2" s="4" t="s">
        <v>196</v>
      </c>
      <c r="B2" s="4" t="s">
        <v>498</v>
      </c>
      <c r="C2" s="5" t="s">
        <v>198</v>
      </c>
      <c r="D2" s="4" t="s">
        <v>102</v>
      </c>
      <c r="E2" s="5" t="s">
        <v>499</v>
      </c>
      <c r="F2" s="4" t="s">
        <v>472</v>
      </c>
      <c r="G2" s="5" t="s">
        <v>202</v>
      </c>
      <c r="H2" s="5" t="s">
        <v>473</v>
      </c>
      <c r="I2" s="5" t="s">
        <v>474</v>
      </c>
      <c r="J2" s="11">
        <v>2</v>
      </c>
      <c r="K2" s="5" t="s">
        <v>227</v>
      </c>
      <c r="L2" s="5" t="s">
        <v>205</v>
      </c>
      <c r="M2" s="12">
        <v>44499</v>
      </c>
      <c r="N2" s="13">
        <v>10</v>
      </c>
      <c r="O2" s="14">
        <v>0</v>
      </c>
      <c r="P2" s="15">
        <v>1.2800000000000001E-2</v>
      </c>
      <c r="Q2" s="27">
        <v>2.5600000000000001E-2</v>
      </c>
      <c r="R2" s="28">
        <v>1.2800000000000001E-2</v>
      </c>
      <c r="S2" s="29">
        <v>0.03</v>
      </c>
      <c r="T2" s="12"/>
      <c r="U2" s="5" t="s">
        <v>205</v>
      </c>
    </row>
    <row r="3" spans="1:21" s="1" customFormat="1">
      <c r="A3" s="6" t="s">
        <v>196</v>
      </c>
      <c r="B3" s="6" t="s">
        <v>498</v>
      </c>
      <c r="C3" s="7" t="s">
        <v>198</v>
      </c>
      <c r="D3" s="6" t="s">
        <v>102</v>
      </c>
      <c r="E3" s="7" t="s">
        <v>499</v>
      </c>
      <c r="F3" s="6" t="s">
        <v>475</v>
      </c>
      <c r="G3" s="7" t="s">
        <v>202</v>
      </c>
      <c r="H3" s="7" t="s">
        <v>476</v>
      </c>
      <c r="I3" s="7" t="s">
        <v>474</v>
      </c>
      <c r="J3" s="16">
        <v>2</v>
      </c>
      <c r="K3" s="7" t="s">
        <v>227</v>
      </c>
      <c r="L3" s="7" t="s">
        <v>205</v>
      </c>
      <c r="M3" s="17">
        <v>44499</v>
      </c>
      <c r="N3" s="18">
        <v>10</v>
      </c>
      <c r="O3" s="19">
        <v>0</v>
      </c>
      <c r="P3" s="20">
        <v>4.9599999999999998E-2</v>
      </c>
      <c r="Q3" s="30">
        <v>9.9199999999999997E-2</v>
      </c>
      <c r="R3" s="28">
        <v>4.9599999999999998E-2</v>
      </c>
      <c r="S3" s="29">
        <v>0.1</v>
      </c>
      <c r="T3" s="17"/>
      <c r="U3" s="7" t="s">
        <v>205</v>
      </c>
    </row>
    <row r="4" spans="1:21" s="1" customFormat="1">
      <c r="A4" s="4" t="s">
        <v>196</v>
      </c>
      <c r="B4" s="4" t="s">
        <v>498</v>
      </c>
      <c r="C4" s="5" t="s">
        <v>198</v>
      </c>
      <c r="D4" s="4" t="s">
        <v>102</v>
      </c>
      <c r="E4" s="5" t="s">
        <v>499</v>
      </c>
      <c r="F4" s="4" t="s">
        <v>469</v>
      </c>
      <c r="G4" s="5" t="s">
        <v>271</v>
      </c>
      <c r="H4" s="5" t="s">
        <v>470</v>
      </c>
      <c r="I4" s="5" t="s">
        <v>471</v>
      </c>
      <c r="J4" s="11">
        <v>1</v>
      </c>
      <c r="K4" s="5" t="s">
        <v>198</v>
      </c>
      <c r="L4" s="5" t="s">
        <v>205</v>
      </c>
      <c r="M4" s="12">
        <v>44499</v>
      </c>
      <c r="N4" s="13">
        <v>10</v>
      </c>
      <c r="O4" s="14">
        <v>0</v>
      </c>
      <c r="P4" s="15">
        <v>0.27259</v>
      </c>
      <c r="Q4" s="27">
        <v>0.27259</v>
      </c>
      <c r="R4" s="28">
        <v>0.27260000000000001</v>
      </c>
      <c r="S4" s="29">
        <v>0.27</v>
      </c>
      <c r="T4" s="12"/>
      <c r="U4" s="5" t="s">
        <v>205</v>
      </c>
    </row>
    <row r="5" spans="1:21" s="1" customFormat="1">
      <c r="A5" s="6" t="s">
        <v>196</v>
      </c>
      <c r="B5" s="6" t="s">
        <v>498</v>
      </c>
      <c r="C5" s="7" t="s">
        <v>198</v>
      </c>
      <c r="D5" s="6" t="s">
        <v>102</v>
      </c>
      <c r="E5" s="7" t="s">
        <v>499</v>
      </c>
      <c r="F5" s="6" t="s">
        <v>500</v>
      </c>
      <c r="G5" s="7" t="s">
        <v>202</v>
      </c>
      <c r="H5" s="7" t="s">
        <v>501</v>
      </c>
      <c r="I5" s="7" t="s">
        <v>502</v>
      </c>
      <c r="J5" s="16">
        <v>1</v>
      </c>
      <c r="K5" s="7" t="s">
        <v>198</v>
      </c>
      <c r="L5" s="7" t="s">
        <v>205</v>
      </c>
      <c r="M5" s="17">
        <v>44499</v>
      </c>
      <c r="N5" s="18">
        <v>10</v>
      </c>
      <c r="O5" s="19">
        <v>0</v>
      </c>
      <c r="P5" s="20">
        <v>1.79</v>
      </c>
      <c r="Q5" s="30">
        <v>1.79</v>
      </c>
      <c r="R5" s="28">
        <v>1.79</v>
      </c>
      <c r="S5" s="29">
        <v>1.79</v>
      </c>
      <c r="T5" s="17"/>
      <c r="U5" s="7" t="s">
        <v>205</v>
      </c>
    </row>
    <row r="6" spans="1:21" s="1" customFormat="1">
      <c r="A6" s="4" t="s">
        <v>196</v>
      </c>
      <c r="B6" s="4" t="s">
        <v>498</v>
      </c>
      <c r="C6" s="5" t="s">
        <v>198</v>
      </c>
      <c r="D6" s="4" t="s">
        <v>102</v>
      </c>
      <c r="E6" s="5" t="s">
        <v>499</v>
      </c>
      <c r="F6" s="4" t="s">
        <v>263</v>
      </c>
      <c r="G6" s="5" t="s">
        <v>202</v>
      </c>
      <c r="H6" s="5" t="s">
        <v>264</v>
      </c>
      <c r="I6" s="5" t="s">
        <v>205</v>
      </c>
      <c r="J6" s="11">
        <v>9</v>
      </c>
      <c r="K6" s="5" t="s">
        <v>198</v>
      </c>
      <c r="L6" s="5" t="s">
        <v>205</v>
      </c>
      <c r="M6" s="12">
        <v>45639</v>
      </c>
      <c r="N6" s="13">
        <v>10</v>
      </c>
      <c r="O6" s="14">
        <v>0</v>
      </c>
      <c r="P6" s="15">
        <v>5.7000000000000002E-3</v>
      </c>
      <c r="Q6" s="27">
        <v>5.1299999999999998E-2</v>
      </c>
      <c r="R6" s="28">
        <v>5.7000000000000002E-3</v>
      </c>
      <c r="S6" s="29">
        <v>0.05</v>
      </c>
      <c r="T6" s="12"/>
      <c r="U6" s="5" t="s">
        <v>205</v>
      </c>
    </row>
    <row r="7" spans="1:21" s="1" customFormat="1">
      <c r="A7" s="6" t="s">
        <v>196</v>
      </c>
      <c r="B7" s="6" t="s">
        <v>498</v>
      </c>
      <c r="C7" s="7" t="s">
        <v>198</v>
      </c>
      <c r="D7" s="6" t="s">
        <v>102</v>
      </c>
      <c r="E7" s="7" t="s">
        <v>499</v>
      </c>
      <c r="F7" s="6" t="s">
        <v>503</v>
      </c>
      <c r="G7" s="7" t="s">
        <v>202</v>
      </c>
      <c r="H7" s="7" t="s">
        <v>504</v>
      </c>
      <c r="I7" s="7" t="s">
        <v>505</v>
      </c>
      <c r="J7" s="16">
        <v>5</v>
      </c>
      <c r="K7" s="7" t="s">
        <v>198</v>
      </c>
      <c r="L7" s="7" t="s">
        <v>205</v>
      </c>
      <c r="M7" s="17">
        <v>44499</v>
      </c>
      <c r="N7" s="18">
        <v>10</v>
      </c>
      <c r="O7" s="19">
        <v>0</v>
      </c>
      <c r="P7" s="20">
        <v>2.4299999999999999E-2</v>
      </c>
      <c r="Q7" s="30">
        <v>0.1215</v>
      </c>
      <c r="R7" s="28">
        <v>2.4299999999999999E-2</v>
      </c>
      <c r="S7" s="29">
        <v>0.12</v>
      </c>
      <c r="T7" s="17"/>
      <c r="U7" s="7" t="s">
        <v>205</v>
      </c>
    </row>
    <row r="8" spans="1:21" s="1" customFormat="1">
      <c r="A8" s="4" t="s">
        <v>196</v>
      </c>
      <c r="B8" s="4" t="s">
        <v>498</v>
      </c>
      <c r="C8" s="5" t="s">
        <v>198</v>
      </c>
      <c r="D8" s="4" t="s">
        <v>102</v>
      </c>
      <c r="E8" s="5" t="s">
        <v>499</v>
      </c>
      <c r="F8" s="4" t="s">
        <v>225</v>
      </c>
      <c r="G8" s="5" t="s">
        <v>202</v>
      </c>
      <c r="H8" s="5" t="s">
        <v>226</v>
      </c>
      <c r="I8" s="5" t="s">
        <v>205</v>
      </c>
      <c r="J8" s="11">
        <v>2</v>
      </c>
      <c r="K8" s="5" t="s">
        <v>227</v>
      </c>
      <c r="L8" s="5" t="s">
        <v>205</v>
      </c>
      <c r="M8" s="12">
        <v>44499</v>
      </c>
      <c r="N8" s="13">
        <v>10</v>
      </c>
      <c r="O8" s="14">
        <v>0</v>
      </c>
      <c r="P8" s="15">
        <v>0.1948</v>
      </c>
      <c r="Q8" s="27">
        <v>0.3896</v>
      </c>
      <c r="R8" s="28">
        <v>0.1948</v>
      </c>
      <c r="S8" s="29">
        <v>0.39</v>
      </c>
      <c r="T8" s="12"/>
      <c r="U8" s="5" t="s">
        <v>205</v>
      </c>
    </row>
    <row r="9" spans="1:21" s="1" customFormat="1">
      <c r="A9" s="6" t="s">
        <v>196</v>
      </c>
      <c r="B9" s="6" t="s">
        <v>498</v>
      </c>
      <c r="C9" s="7" t="s">
        <v>198</v>
      </c>
      <c r="D9" s="6" t="s">
        <v>102</v>
      </c>
      <c r="E9" s="7" t="s">
        <v>499</v>
      </c>
      <c r="F9" s="6" t="s">
        <v>506</v>
      </c>
      <c r="G9" s="7" t="s">
        <v>202</v>
      </c>
      <c r="H9" s="7" t="s">
        <v>507</v>
      </c>
      <c r="I9" s="7" t="s">
        <v>508</v>
      </c>
      <c r="J9" s="16">
        <v>4</v>
      </c>
      <c r="K9" s="7" t="s">
        <v>227</v>
      </c>
      <c r="L9" s="7" t="s">
        <v>205</v>
      </c>
      <c r="M9" s="17">
        <v>44499</v>
      </c>
      <c r="N9" s="18">
        <v>10</v>
      </c>
      <c r="O9" s="19">
        <v>0</v>
      </c>
      <c r="P9" s="20">
        <v>4.3700000000000003E-2</v>
      </c>
      <c r="Q9" s="30">
        <v>0.17480000000000001</v>
      </c>
      <c r="R9" s="28">
        <v>4.3700000000000003E-2</v>
      </c>
      <c r="S9" s="29">
        <v>0.17</v>
      </c>
      <c r="T9" s="17"/>
      <c r="U9" s="7" t="s">
        <v>205</v>
      </c>
    </row>
    <row r="10" spans="1:21" s="1" customFormat="1">
      <c r="A10" s="4" t="s">
        <v>196</v>
      </c>
      <c r="B10" s="4" t="s">
        <v>498</v>
      </c>
      <c r="C10" s="5" t="s">
        <v>198</v>
      </c>
      <c r="D10" s="4" t="s">
        <v>102</v>
      </c>
      <c r="E10" s="5" t="s">
        <v>499</v>
      </c>
      <c r="F10" s="4" t="s">
        <v>509</v>
      </c>
      <c r="G10" s="5" t="s">
        <v>202</v>
      </c>
      <c r="H10" s="5" t="s">
        <v>510</v>
      </c>
      <c r="I10" s="5" t="s">
        <v>205</v>
      </c>
      <c r="J10" s="11">
        <v>2</v>
      </c>
      <c r="K10" s="5" t="s">
        <v>198</v>
      </c>
      <c r="L10" s="5" t="s">
        <v>205</v>
      </c>
      <c r="M10" s="12">
        <v>44499</v>
      </c>
      <c r="N10" s="13">
        <v>10</v>
      </c>
      <c r="O10" s="14">
        <v>0</v>
      </c>
      <c r="P10" s="15">
        <v>0.40849999999999997</v>
      </c>
      <c r="Q10" s="27">
        <v>0.81699999999999995</v>
      </c>
      <c r="R10" s="28">
        <v>0.40849999999999997</v>
      </c>
      <c r="S10" s="29">
        <v>0.82</v>
      </c>
      <c r="T10" s="12"/>
      <c r="U10" s="5" t="s">
        <v>205</v>
      </c>
    </row>
    <row r="11" spans="1:21" s="1" customFormat="1">
      <c r="A11" s="6" t="s">
        <v>196</v>
      </c>
      <c r="B11" s="6" t="s">
        <v>498</v>
      </c>
      <c r="C11" s="7" t="s">
        <v>198</v>
      </c>
      <c r="D11" s="6" t="s">
        <v>102</v>
      </c>
      <c r="E11" s="7" t="s">
        <v>499</v>
      </c>
      <c r="F11" s="6" t="s">
        <v>511</v>
      </c>
      <c r="G11" s="7" t="s">
        <v>202</v>
      </c>
      <c r="H11" s="7" t="s">
        <v>512</v>
      </c>
      <c r="I11" s="7" t="s">
        <v>346</v>
      </c>
      <c r="J11" s="16">
        <v>1</v>
      </c>
      <c r="K11" s="7" t="s">
        <v>198</v>
      </c>
      <c r="L11" s="7" t="s">
        <v>205</v>
      </c>
      <c r="M11" s="17">
        <v>44499</v>
      </c>
      <c r="N11" s="18">
        <v>10</v>
      </c>
      <c r="O11" s="19">
        <v>0</v>
      </c>
      <c r="P11" s="20">
        <v>0.77690000000000003</v>
      </c>
      <c r="Q11" s="30">
        <v>0.77690000000000003</v>
      </c>
      <c r="R11" s="28">
        <v>0.77690000000000003</v>
      </c>
      <c r="S11" s="29">
        <v>0.78</v>
      </c>
      <c r="T11" s="17"/>
      <c r="U11" s="7" t="s">
        <v>205</v>
      </c>
    </row>
    <row r="12" spans="1:21" s="1" customFormat="1">
      <c r="A12" s="4" t="s">
        <v>196</v>
      </c>
      <c r="B12" s="4" t="s">
        <v>498</v>
      </c>
      <c r="C12" s="5" t="s">
        <v>198</v>
      </c>
      <c r="D12" s="4" t="s">
        <v>102</v>
      </c>
      <c r="E12" s="5" t="s">
        <v>499</v>
      </c>
      <c r="F12" s="4" t="s">
        <v>513</v>
      </c>
      <c r="G12" s="5" t="s">
        <v>271</v>
      </c>
      <c r="H12" s="5" t="s">
        <v>514</v>
      </c>
      <c r="I12" s="5" t="s">
        <v>349</v>
      </c>
      <c r="J12" s="11">
        <v>1</v>
      </c>
      <c r="K12" s="5" t="s">
        <v>198</v>
      </c>
      <c r="L12" s="5" t="s">
        <v>205</v>
      </c>
      <c r="M12" s="12">
        <v>44499</v>
      </c>
      <c r="N12" s="13">
        <v>10</v>
      </c>
      <c r="O12" s="14">
        <v>0</v>
      </c>
      <c r="P12" s="15">
        <v>21.664390000000001</v>
      </c>
      <c r="Q12" s="27">
        <v>21.664390000000001</v>
      </c>
      <c r="R12" s="28">
        <v>9.9548000000000005</v>
      </c>
      <c r="S12" s="29">
        <v>9.9499999999999993</v>
      </c>
      <c r="T12" s="12"/>
      <c r="U12" s="5" t="s">
        <v>205</v>
      </c>
    </row>
    <row r="13" spans="1:21" s="1" customFormat="1">
      <c r="A13" s="6" t="s">
        <v>196</v>
      </c>
      <c r="B13" s="6" t="s">
        <v>498</v>
      </c>
      <c r="C13" s="7" t="s">
        <v>198</v>
      </c>
      <c r="D13" s="6" t="s">
        <v>102</v>
      </c>
      <c r="E13" s="7" t="s">
        <v>499</v>
      </c>
      <c r="F13" s="6" t="s">
        <v>515</v>
      </c>
      <c r="G13" s="7" t="s">
        <v>202</v>
      </c>
      <c r="H13" s="7" t="s">
        <v>516</v>
      </c>
      <c r="I13" s="7" t="s">
        <v>205</v>
      </c>
      <c r="J13" s="16">
        <v>1</v>
      </c>
      <c r="K13" s="7" t="s">
        <v>198</v>
      </c>
      <c r="L13" s="7" t="s">
        <v>254</v>
      </c>
      <c r="M13" s="17">
        <v>45392</v>
      </c>
      <c r="N13" s="18">
        <v>10</v>
      </c>
      <c r="O13" s="19">
        <v>0</v>
      </c>
      <c r="P13" s="20">
        <v>2.2700000000000001E-2</v>
      </c>
      <c r="Q13" s="30">
        <v>2.2700000000000001E-2</v>
      </c>
      <c r="R13" s="28">
        <v>2.2700000000000001E-2</v>
      </c>
      <c r="S13" s="29">
        <v>0.02</v>
      </c>
      <c r="T13" s="17"/>
      <c r="U13" s="7" t="s">
        <v>205</v>
      </c>
    </row>
    <row r="14" spans="1:21" s="1" customFormat="1">
      <c r="A14" s="4" t="s">
        <v>196</v>
      </c>
      <c r="B14" s="4" t="s">
        <v>498</v>
      </c>
      <c r="C14" s="5" t="s">
        <v>198</v>
      </c>
      <c r="D14" s="4" t="s">
        <v>102</v>
      </c>
      <c r="E14" s="5" t="s">
        <v>499</v>
      </c>
      <c r="F14" s="4" t="s">
        <v>517</v>
      </c>
      <c r="G14" s="5" t="s">
        <v>271</v>
      </c>
      <c r="H14" s="5" t="s">
        <v>518</v>
      </c>
      <c r="I14" s="5" t="s">
        <v>260</v>
      </c>
      <c r="J14" s="11">
        <v>1</v>
      </c>
      <c r="K14" s="5" t="s">
        <v>198</v>
      </c>
      <c r="L14" s="5" t="s">
        <v>205</v>
      </c>
      <c r="M14" s="12">
        <v>44499</v>
      </c>
      <c r="N14" s="13">
        <v>10</v>
      </c>
      <c r="O14" s="14">
        <v>0</v>
      </c>
      <c r="P14" s="15">
        <v>22.162680000000002</v>
      </c>
      <c r="Q14" s="27">
        <v>22.162680000000002</v>
      </c>
      <c r="R14" s="28">
        <v>8.2584</v>
      </c>
      <c r="S14" s="29">
        <v>8.26</v>
      </c>
      <c r="T14" s="12"/>
      <c r="U14" s="5" t="s">
        <v>205</v>
      </c>
    </row>
    <row r="15" spans="1:21" s="1" customFormat="1">
      <c r="A15" s="6" t="s">
        <v>196</v>
      </c>
      <c r="B15" s="6" t="s">
        <v>498</v>
      </c>
      <c r="C15" s="7" t="s">
        <v>198</v>
      </c>
      <c r="D15" s="6" t="s">
        <v>102</v>
      </c>
      <c r="E15" s="7" t="s">
        <v>499</v>
      </c>
      <c r="F15" s="6" t="s">
        <v>519</v>
      </c>
      <c r="G15" s="7" t="s">
        <v>271</v>
      </c>
      <c r="H15" s="7" t="s">
        <v>520</v>
      </c>
      <c r="I15" s="7" t="s">
        <v>205</v>
      </c>
      <c r="J15" s="16">
        <v>1</v>
      </c>
      <c r="K15" s="7" t="s">
        <v>227</v>
      </c>
      <c r="L15" s="7" t="s">
        <v>205</v>
      </c>
      <c r="M15" s="17">
        <v>44499</v>
      </c>
      <c r="N15" s="18">
        <v>10</v>
      </c>
      <c r="O15" s="19">
        <v>0</v>
      </c>
      <c r="P15" s="20">
        <v>7.0895000000000001</v>
      </c>
      <c r="Q15" s="30">
        <v>7.0895000000000001</v>
      </c>
      <c r="R15" s="28">
        <v>7.0895000000000001</v>
      </c>
      <c r="S15" s="29">
        <v>7.09</v>
      </c>
      <c r="T15" s="17"/>
      <c r="U15" s="7" t="s">
        <v>205</v>
      </c>
    </row>
    <row r="16" spans="1:21" s="1" customFormat="1">
      <c r="A16" s="4" t="s">
        <v>196</v>
      </c>
      <c r="B16" s="4" t="s">
        <v>498</v>
      </c>
      <c r="C16" s="5" t="s">
        <v>198</v>
      </c>
      <c r="D16" s="4" t="s">
        <v>102</v>
      </c>
      <c r="E16" s="5" t="s">
        <v>499</v>
      </c>
      <c r="F16" s="4" t="s">
        <v>521</v>
      </c>
      <c r="G16" s="5" t="s">
        <v>202</v>
      </c>
      <c r="H16" s="5" t="s">
        <v>522</v>
      </c>
      <c r="I16" s="5" t="s">
        <v>523</v>
      </c>
      <c r="J16" s="11">
        <v>1</v>
      </c>
      <c r="K16" s="5" t="s">
        <v>198</v>
      </c>
      <c r="L16" s="5" t="s">
        <v>205</v>
      </c>
      <c r="M16" s="12">
        <v>45516</v>
      </c>
      <c r="N16" s="13">
        <v>10</v>
      </c>
      <c r="O16" s="14">
        <v>0</v>
      </c>
      <c r="P16" s="15">
        <v>13.75</v>
      </c>
      <c r="Q16" s="27">
        <v>13.75</v>
      </c>
      <c r="R16" s="28">
        <v>13.75</v>
      </c>
      <c r="S16" s="29">
        <v>13.75</v>
      </c>
      <c r="T16" s="12"/>
      <c r="U16" s="5" t="s">
        <v>205</v>
      </c>
    </row>
    <row r="17" spans="1:21" s="1" customFormat="1">
      <c r="A17" s="6" t="s">
        <v>196</v>
      </c>
      <c r="B17" s="6" t="s">
        <v>498</v>
      </c>
      <c r="C17" s="7" t="s">
        <v>198</v>
      </c>
      <c r="D17" s="6" t="s">
        <v>102</v>
      </c>
      <c r="E17" s="7" t="s">
        <v>499</v>
      </c>
      <c r="F17" s="6" t="s">
        <v>524</v>
      </c>
      <c r="G17" s="7" t="s">
        <v>202</v>
      </c>
      <c r="H17" s="7" t="s">
        <v>525</v>
      </c>
      <c r="I17" s="7" t="s">
        <v>135</v>
      </c>
      <c r="J17" s="16">
        <v>1</v>
      </c>
      <c r="K17" s="7" t="s">
        <v>198</v>
      </c>
      <c r="L17" s="7" t="s">
        <v>205</v>
      </c>
      <c r="M17" s="17">
        <v>44499</v>
      </c>
      <c r="N17" s="18">
        <v>10</v>
      </c>
      <c r="O17" s="19">
        <v>0</v>
      </c>
      <c r="P17" s="20">
        <v>18.13</v>
      </c>
      <c r="Q17" s="30">
        <v>18.13</v>
      </c>
      <c r="R17" s="28">
        <v>18.13</v>
      </c>
      <c r="S17" s="29">
        <v>18.13</v>
      </c>
      <c r="T17" s="17"/>
      <c r="U17" s="7" t="s">
        <v>205</v>
      </c>
    </row>
    <row r="18" spans="1:21" s="1" customFormat="1">
      <c r="A18" s="4" t="s">
        <v>196</v>
      </c>
      <c r="B18" s="4" t="s">
        <v>498</v>
      </c>
      <c r="C18" s="5" t="s">
        <v>198</v>
      </c>
      <c r="D18" s="4" t="s">
        <v>102</v>
      </c>
      <c r="E18" s="5" t="s">
        <v>499</v>
      </c>
      <c r="F18" s="4" t="s">
        <v>526</v>
      </c>
      <c r="G18" s="5" t="s">
        <v>271</v>
      </c>
      <c r="H18" s="5" t="s">
        <v>527</v>
      </c>
      <c r="I18" s="5" t="s">
        <v>205</v>
      </c>
      <c r="J18" s="11">
        <v>1</v>
      </c>
      <c r="K18" s="5" t="s">
        <v>227</v>
      </c>
      <c r="L18" s="5" t="s">
        <v>205</v>
      </c>
      <c r="M18" s="12">
        <v>44499</v>
      </c>
      <c r="N18" s="13">
        <v>10</v>
      </c>
      <c r="O18" s="14">
        <v>0</v>
      </c>
      <c r="P18" s="15">
        <v>6.5007400000000004</v>
      </c>
      <c r="Q18" s="27">
        <v>6.5007400000000004</v>
      </c>
      <c r="R18" s="28">
        <v>6.5007000000000001</v>
      </c>
      <c r="S18" s="29">
        <v>6.5</v>
      </c>
      <c r="T18" s="12"/>
      <c r="U18" s="5" t="s">
        <v>205</v>
      </c>
    </row>
    <row r="19" spans="1:21" s="1" customFormat="1">
      <c r="A19" s="8" t="s">
        <v>196</v>
      </c>
      <c r="B19" s="8" t="s">
        <v>498</v>
      </c>
      <c r="C19" s="9" t="s">
        <v>198</v>
      </c>
      <c r="D19" s="8" t="s">
        <v>102</v>
      </c>
      <c r="E19" s="9" t="s">
        <v>499</v>
      </c>
      <c r="F19" s="8" t="s">
        <v>290</v>
      </c>
      <c r="G19" s="9" t="s">
        <v>202</v>
      </c>
      <c r="H19" s="9" t="s">
        <v>291</v>
      </c>
      <c r="I19" s="9" t="s">
        <v>292</v>
      </c>
      <c r="J19" s="21">
        <v>1</v>
      </c>
      <c r="K19" s="9" t="s">
        <v>198</v>
      </c>
      <c r="L19" s="9" t="s">
        <v>254</v>
      </c>
      <c r="M19" s="22">
        <v>44499</v>
      </c>
      <c r="N19" s="23">
        <v>10</v>
      </c>
      <c r="O19" s="24">
        <v>0</v>
      </c>
      <c r="P19" s="25">
        <v>0.38936999999999999</v>
      </c>
      <c r="Q19" s="31">
        <v>0.38936999999999999</v>
      </c>
      <c r="R19" s="32">
        <v>0.38940000000000002</v>
      </c>
      <c r="S19" s="33">
        <v>0.39</v>
      </c>
      <c r="T19" s="22"/>
      <c r="U19" s="9" t="s">
        <v>205</v>
      </c>
    </row>
    <row r="20" spans="1:21">
      <c r="S20" s="2">
        <f>SUM(S2:S19)</f>
        <v>68.61</v>
      </c>
    </row>
  </sheetData>
  <phoneticPr fontId="48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workbookViewId="0">
      <selection activeCell="R10" sqref="R10"/>
    </sheetView>
  </sheetViews>
  <sheetFormatPr defaultColWidth="8.75" defaultRowHeight="13.5"/>
  <cols>
    <col min="1" max="1" width="4.5" customWidth="1"/>
    <col min="2" max="2" width="9.875" customWidth="1"/>
    <col min="3" max="3" width="7.375" customWidth="1"/>
    <col min="4" max="4" width="12.5" customWidth="1"/>
    <col min="5" max="5" width="14" customWidth="1"/>
    <col min="6" max="6" width="10.25" customWidth="1"/>
    <col min="7" max="7" width="7.75" customWidth="1"/>
    <col min="8" max="8" width="20.375" customWidth="1"/>
    <col min="9" max="9" width="8.125" customWidth="1"/>
    <col min="10" max="10" width="8.875" customWidth="1"/>
    <col min="11" max="12" width="7.375" customWidth="1"/>
    <col min="13" max="13" width="8.875" customWidth="1"/>
    <col min="14" max="14" width="4.5" customWidth="1"/>
    <col min="15" max="15" width="5.625" customWidth="1"/>
    <col min="16" max="17" width="7.625" customWidth="1"/>
    <col min="18" max="19" width="7.375" style="2" customWidth="1"/>
    <col min="20" max="20" width="8.875" customWidth="1"/>
    <col min="21" max="21" width="5.875" customWidth="1"/>
  </cols>
  <sheetData>
    <row r="1" spans="1:21" s="1" customFormat="1" ht="18" customHeight="1">
      <c r="A1" s="3" t="s">
        <v>175</v>
      </c>
      <c r="B1" s="3" t="s">
        <v>176</v>
      </c>
      <c r="C1" s="3" t="s">
        <v>177</v>
      </c>
      <c r="D1" s="3" t="s">
        <v>178</v>
      </c>
      <c r="E1" s="3" t="s">
        <v>179</v>
      </c>
      <c r="F1" s="3" t="s">
        <v>180</v>
      </c>
      <c r="G1" s="3" t="s">
        <v>181</v>
      </c>
      <c r="H1" s="3" t="s">
        <v>182</v>
      </c>
      <c r="I1" s="3" t="s">
        <v>183</v>
      </c>
      <c r="J1" s="10" t="s">
        <v>184</v>
      </c>
      <c r="K1" s="3" t="s">
        <v>185</v>
      </c>
      <c r="L1" s="3" t="s">
        <v>186</v>
      </c>
      <c r="M1" s="10" t="s">
        <v>187</v>
      </c>
      <c r="N1" s="10" t="s">
        <v>188</v>
      </c>
      <c r="O1" s="10" t="s">
        <v>189</v>
      </c>
      <c r="P1" s="10" t="s">
        <v>190</v>
      </c>
      <c r="Q1" s="10" t="s">
        <v>191</v>
      </c>
      <c r="R1" s="26" t="s">
        <v>192</v>
      </c>
      <c r="S1" s="26" t="s">
        <v>193</v>
      </c>
      <c r="T1" s="10" t="s">
        <v>194</v>
      </c>
      <c r="U1" s="3" t="s">
        <v>195</v>
      </c>
    </row>
    <row r="2" spans="1:21" s="1" customFormat="1">
      <c r="A2" s="4" t="s">
        <v>196</v>
      </c>
      <c r="B2" s="4" t="s">
        <v>528</v>
      </c>
      <c r="C2" s="5" t="s">
        <v>198</v>
      </c>
      <c r="D2" s="4" t="s">
        <v>102</v>
      </c>
      <c r="E2" s="5" t="s">
        <v>529</v>
      </c>
      <c r="F2" s="4" t="s">
        <v>475</v>
      </c>
      <c r="G2" s="5" t="s">
        <v>202</v>
      </c>
      <c r="H2" s="5" t="s">
        <v>476</v>
      </c>
      <c r="I2" s="5" t="s">
        <v>474</v>
      </c>
      <c r="J2" s="11">
        <v>2</v>
      </c>
      <c r="K2" s="5" t="s">
        <v>227</v>
      </c>
      <c r="L2" s="5" t="s">
        <v>205</v>
      </c>
      <c r="M2" s="12">
        <v>44499</v>
      </c>
      <c r="N2" s="13">
        <v>10</v>
      </c>
      <c r="O2" s="14">
        <v>0</v>
      </c>
      <c r="P2" s="15">
        <v>4.9599999999999998E-2</v>
      </c>
      <c r="Q2" s="27">
        <v>9.9199999999999997E-2</v>
      </c>
      <c r="R2" s="28">
        <v>4.9599999999999998E-2</v>
      </c>
      <c r="S2" s="29">
        <v>0.1</v>
      </c>
      <c r="T2" s="12"/>
      <c r="U2" s="5" t="s">
        <v>205</v>
      </c>
    </row>
    <row r="3" spans="1:21" s="1" customFormat="1">
      <c r="A3" s="6" t="s">
        <v>196</v>
      </c>
      <c r="B3" s="6" t="s">
        <v>528</v>
      </c>
      <c r="C3" s="7" t="s">
        <v>198</v>
      </c>
      <c r="D3" s="6" t="s">
        <v>102</v>
      </c>
      <c r="E3" s="7" t="s">
        <v>529</v>
      </c>
      <c r="F3" s="6" t="s">
        <v>506</v>
      </c>
      <c r="G3" s="7" t="s">
        <v>202</v>
      </c>
      <c r="H3" s="7" t="s">
        <v>507</v>
      </c>
      <c r="I3" s="7" t="s">
        <v>508</v>
      </c>
      <c r="J3" s="16">
        <v>4</v>
      </c>
      <c r="K3" s="7" t="s">
        <v>227</v>
      </c>
      <c r="L3" s="7" t="s">
        <v>205</v>
      </c>
      <c r="M3" s="17">
        <v>44499</v>
      </c>
      <c r="N3" s="18">
        <v>10</v>
      </c>
      <c r="O3" s="19">
        <v>0</v>
      </c>
      <c r="P3" s="20">
        <v>4.3700000000000003E-2</v>
      </c>
      <c r="Q3" s="30">
        <v>0.17480000000000001</v>
      </c>
      <c r="R3" s="28">
        <v>4.3700000000000003E-2</v>
      </c>
      <c r="S3" s="29">
        <v>0.17</v>
      </c>
      <c r="T3" s="17"/>
      <c r="U3" s="7" t="s">
        <v>205</v>
      </c>
    </row>
    <row r="4" spans="1:21" s="1" customFormat="1">
      <c r="A4" s="4" t="s">
        <v>196</v>
      </c>
      <c r="B4" s="4" t="s">
        <v>528</v>
      </c>
      <c r="C4" s="5" t="s">
        <v>198</v>
      </c>
      <c r="D4" s="4" t="s">
        <v>102</v>
      </c>
      <c r="E4" s="5" t="s">
        <v>529</v>
      </c>
      <c r="F4" s="4" t="s">
        <v>469</v>
      </c>
      <c r="G4" s="5" t="s">
        <v>271</v>
      </c>
      <c r="H4" s="5" t="s">
        <v>470</v>
      </c>
      <c r="I4" s="5" t="s">
        <v>471</v>
      </c>
      <c r="J4" s="11">
        <v>1</v>
      </c>
      <c r="K4" s="5" t="s">
        <v>198</v>
      </c>
      <c r="L4" s="5" t="s">
        <v>205</v>
      </c>
      <c r="M4" s="12">
        <v>44499</v>
      </c>
      <c r="N4" s="13">
        <v>10</v>
      </c>
      <c r="O4" s="14">
        <v>0</v>
      </c>
      <c r="P4" s="15">
        <v>0.27259</v>
      </c>
      <c r="Q4" s="27">
        <v>0.27259</v>
      </c>
      <c r="R4" s="28">
        <v>0.27260000000000001</v>
      </c>
      <c r="S4" s="29">
        <v>0.27</v>
      </c>
      <c r="T4" s="12"/>
      <c r="U4" s="5" t="s">
        <v>205</v>
      </c>
    </row>
    <row r="5" spans="1:21" s="1" customFormat="1">
      <c r="A5" s="6" t="s">
        <v>196</v>
      </c>
      <c r="B5" s="6" t="s">
        <v>528</v>
      </c>
      <c r="C5" s="7" t="s">
        <v>198</v>
      </c>
      <c r="D5" s="6" t="s">
        <v>102</v>
      </c>
      <c r="E5" s="7" t="s">
        <v>529</v>
      </c>
      <c r="F5" s="6" t="s">
        <v>263</v>
      </c>
      <c r="G5" s="7" t="s">
        <v>202</v>
      </c>
      <c r="H5" s="7" t="s">
        <v>264</v>
      </c>
      <c r="I5" s="7" t="s">
        <v>205</v>
      </c>
      <c r="J5" s="16">
        <v>9</v>
      </c>
      <c r="K5" s="7" t="s">
        <v>198</v>
      </c>
      <c r="L5" s="7" t="s">
        <v>205</v>
      </c>
      <c r="M5" s="17">
        <v>45639</v>
      </c>
      <c r="N5" s="18">
        <v>10</v>
      </c>
      <c r="O5" s="19">
        <v>0</v>
      </c>
      <c r="P5" s="20">
        <v>5.7000000000000002E-3</v>
      </c>
      <c r="Q5" s="30">
        <v>5.1299999999999998E-2</v>
      </c>
      <c r="R5" s="28">
        <v>5.7000000000000002E-3</v>
      </c>
      <c r="S5" s="29">
        <v>0.05</v>
      </c>
      <c r="T5" s="17"/>
      <c r="U5" s="7" t="s">
        <v>205</v>
      </c>
    </row>
    <row r="6" spans="1:21" s="1" customFormat="1">
      <c r="A6" s="4" t="s">
        <v>196</v>
      </c>
      <c r="B6" s="4" t="s">
        <v>528</v>
      </c>
      <c r="C6" s="5" t="s">
        <v>198</v>
      </c>
      <c r="D6" s="4" t="s">
        <v>102</v>
      </c>
      <c r="E6" s="5" t="s">
        <v>529</v>
      </c>
      <c r="F6" s="4" t="s">
        <v>472</v>
      </c>
      <c r="G6" s="5" t="s">
        <v>202</v>
      </c>
      <c r="H6" s="5" t="s">
        <v>473</v>
      </c>
      <c r="I6" s="5" t="s">
        <v>474</v>
      </c>
      <c r="J6" s="11">
        <v>2</v>
      </c>
      <c r="K6" s="5" t="s">
        <v>227</v>
      </c>
      <c r="L6" s="5" t="s">
        <v>205</v>
      </c>
      <c r="M6" s="12">
        <v>44499</v>
      </c>
      <c r="N6" s="13">
        <v>10</v>
      </c>
      <c r="O6" s="14">
        <v>0</v>
      </c>
      <c r="P6" s="15">
        <v>1.2800000000000001E-2</v>
      </c>
      <c r="Q6" s="27">
        <v>2.5600000000000001E-2</v>
      </c>
      <c r="R6" s="28">
        <v>1.2800000000000001E-2</v>
      </c>
      <c r="S6" s="29">
        <v>0.03</v>
      </c>
      <c r="T6" s="12"/>
      <c r="U6" s="5" t="s">
        <v>205</v>
      </c>
    </row>
    <row r="7" spans="1:21" s="1" customFormat="1">
      <c r="A7" s="6" t="s">
        <v>196</v>
      </c>
      <c r="B7" s="6" t="s">
        <v>528</v>
      </c>
      <c r="C7" s="7" t="s">
        <v>198</v>
      </c>
      <c r="D7" s="6" t="s">
        <v>102</v>
      </c>
      <c r="E7" s="7" t="s">
        <v>529</v>
      </c>
      <c r="F7" s="6" t="s">
        <v>225</v>
      </c>
      <c r="G7" s="7" t="s">
        <v>202</v>
      </c>
      <c r="H7" s="7" t="s">
        <v>226</v>
      </c>
      <c r="I7" s="7" t="s">
        <v>205</v>
      </c>
      <c r="J7" s="16">
        <v>2</v>
      </c>
      <c r="K7" s="7" t="s">
        <v>227</v>
      </c>
      <c r="L7" s="7" t="s">
        <v>205</v>
      </c>
      <c r="M7" s="17">
        <v>44499</v>
      </c>
      <c r="N7" s="18">
        <v>10</v>
      </c>
      <c r="O7" s="19">
        <v>0</v>
      </c>
      <c r="P7" s="20">
        <v>0.1948</v>
      </c>
      <c r="Q7" s="30">
        <v>0.3896</v>
      </c>
      <c r="R7" s="28">
        <v>0.1948</v>
      </c>
      <c r="S7" s="29">
        <v>0.39</v>
      </c>
      <c r="T7" s="17"/>
      <c r="U7" s="7" t="s">
        <v>205</v>
      </c>
    </row>
    <row r="8" spans="1:21" s="1" customFormat="1">
      <c r="A8" s="4" t="s">
        <v>196</v>
      </c>
      <c r="B8" s="4" t="s">
        <v>528</v>
      </c>
      <c r="C8" s="5" t="s">
        <v>198</v>
      </c>
      <c r="D8" s="4" t="s">
        <v>102</v>
      </c>
      <c r="E8" s="5" t="s">
        <v>529</v>
      </c>
      <c r="F8" s="4" t="s">
        <v>511</v>
      </c>
      <c r="G8" s="5" t="s">
        <v>202</v>
      </c>
      <c r="H8" s="5" t="s">
        <v>512</v>
      </c>
      <c r="I8" s="5" t="s">
        <v>346</v>
      </c>
      <c r="J8" s="11">
        <v>1</v>
      </c>
      <c r="K8" s="5" t="s">
        <v>198</v>
      </c>
      <c r="L8" s="5" t="s">
        <v>205</v>
      </c>
      <c r="M8" s="12">
        <v>44499</v>
      </c>
      <c r="N8" s="13">
        <v>10</v>
      </c>
      <c r="O8" s="14">
        <v>0</v>
      </c>
      <c r="P8" s="15">
        <v>0.77690000000000003</v>
      </c>
      <c r="Q8" s="27">
        <v>0.77690000000000003</v>
      </c>
      <c r="R8" s="28">
        <v>0.77690000000000003</v>
      </c>
      <c r="S8" s="29">
        <v>0.78</v>
      </c>
      <c r="T8" s="12"/>
      <c r="U8" s="5" t="s">
        <v>205</v>
      </c>
    </row>
    <row r="9" spans="1:21" s="1" customFormat="1">
      <c r="A9" s="6" t="s">
        <v>196</v>
      </c>
      <c r="B9" s="6" t="s">
        <v>528</v>
      </c>
      <c r="C9" s="7" t="s">
        <v>198</v>
      </c>
      <c r="D9" s="6" t="s">
        <v>102</v>
      </c>
      <c r="E9" s="7" t="s">
        <v>529</v>
      </c>
      <c r="F9" s="6" t="s">
        <v>524</v>
      </c>
      <c r="G9" s="7" t="s">
        <v>202</v>
      </c>
      <c r="H9" s="7" t="s">
        <v>525</v>
      </c>
      <c r="I9" s="7" t="s">
        <v>135</v>
      </c>
      <c r="J9" s="16">
        <v>1</v>
      </c>
      <c r="K9" s="7" t="s">
        <v>198</v>
      </c>
      <c r="L9" s="7" t="s">
        <v>205</v>
      </c>
      <c r="M9" s="17">
        <v>44499</v>
      </c>
      <c r="N9" s="18">
        <v>10</v>
      </c>
      <c r="O9" s="19">
        <v>0</v>
      </c>
      <c r="P9" s="20">
        <v>18.13</v>
      </c>
      <c r="Q9" s="30">
        <v>18.13</v>
      </c>
      <c r="R9" s="28">
        <v>18.13</v>
      </c>
      <c r="S9" s="29">
        <v>18.13</v>
      </c>
      <c r="T9" s="17"/>
      <c r="U9" s="7" t="s">
        <v>205</v>
      </c>
    </row>
    <row r="10" spans="1:21" s="1" customFormat="1">
      <c r="A10" s="4" t="s">
        <v>196</v>
      </c>
      <c r="B10" s="4" t="s">
        <v>528</v>
      </c>
      <c r="C10" s="5" t="s">
        <v>198</v>
      </c>
      <c r="D10" s="4" t="s">
        <v>102</v>
      </c>
      <c r="E10" s="5" t="s">
        <v>529</v>
      </c>
      <c r="F10" s="4" t="s">
        <v>530</v>
      </c>
      <c r="G10" s="5" t="s">
        <v>271</v>
      </c>
      <c r="H10" s="5" t="s">
        <v>514</v>
      </c>
      <c r="I10" s="5" t="s">
        <v>531</v>
      </c>
      <c r="J10" s="11">
        <v>1</v>
      </c>
      <c r="K10" s="5" t="s">
        <v>198</v>
      </c>
      <c r="L10" s="5" t="s">
        <v>205</v>
      </c>
      <c r="M10" s="12">
        <v>44499</v>
      </c>
      <c r="N10" s="13">
        <v>10</v>
      </c>
      <c r="O10" s="14">
        <v>0</v>
      </c>
      <c r="P10" s="15">
        <v>21.353870000000001</v>
      </c>
      <c r="Q10" s="27">
        <v>21.353870000000001</v>
      </c>
      <c r="R10" s="28">
        <v>9.6442999999999994</v>
      </c>
      <c r="S10" s="29">
        <v>9.64</v>
      </c>
      <c r="T10" s="12"/>
      <c r="U10" s="5" t="s">
        <v>205</v>
      </c>
    </row>
    <row r="11" spans="1:21" s="1" customFormat="1">
      <c r="A11" s="6" t="s">
        <v>196</v>
      </c>
      <c r="B11" s="6" t="s">
        <v>528</v>
      </c>
      <c r="C11" s="7" t="s">
        <v>198</v>
      </c>
      <c r="D11" s="6" t="s">
        <v>102</v>
      </c>
      <c r="E11" s="7" t="s">
        <v>529</v>
      </c>
      <c r="F11" s="6" t="s">
        <v>532</v>
      </c>
      <c r="G11" s="7" t="s">
        <v>202</v>
      </c>
      <c r="H11" s="7" t="s">
        <v>533</v>
      </c>
      <c r="I11" s="7" t="s">
        <v>205</v>
      </c>
      <c r="J11" s="16">
        <v>1</v>
      </c>
      <c r="K11" s="7" t="s">
        <v>198</v>
      </c>
      <c r="L11" s="7" t="s">
        <v>254</v>
      </c>
      <c r="M11" s="17">
        <v>45392</v>
      </c>
      <c r="N11" s="18">
        <v>10</v>
      </c>
      <c r="O11" s="19">
        <v>0</v>
      </c>
      <c r="P11" s="20">
        <v>2.2700000000000001E-2</v>
      </c>
      <c r="Q11" s="30">
        <v>2.2700000000000001E-2</v>
      </c>
      <c r="R11" s="28">
        <v>2.2700000000000001E-2</v>
      </c>
      <c r="S11" s="29">
        <v>0.02</v>
      </c>
      <c r="T11" s="17"/>
      <c r="U11" s="7" t="s">
        <v>205</v>
      </c>
    </row>
    <row r="12" spans="1:21" s="1" customFormat="1">
      <c r="A12" s="4" t="s">
        <v>196</v>
      </c>
      <c r="B12" s="4" t="s">
        <v>528</v>
      </c>
      <c r="C12" s="5" t="s">
        <v>198</v>
      </c>
      <c r="D12" s="4" t="s">
        <v>102</v>
      </c>
      <c r="E12" s="5" t="s">
        <v>529</v>
      </c>
      <c r="F12" s="4" t="s">
        <v>534</v>
      </c>
      <c r="G12" s="5" t="s">
        <v>271</v>
      </c>
      <c r="H12" s="5" t="s">
        <v>535</v>
      </c>
      <c r="I12" s="5" t="s">
        <v>536</v>
      </c>
      <c r="J12" s="11">
        <v>1</v>
      </c>
      <c r="K12" s="5" t="s">
        <v>198</v>
      </c>
      <c r="L12" s="5" t="s">
        <v>205</v>
      </c>
      <c r="M12" s="12">
        <v>44870</v>
      </c>
      <c r="N12" s="13">
        <v>10</v>
      </c>
      <c r="O12" s="14">
        <v>0</v>
      </c>
      <c r="P12" s="15">
        <v>15.49015</v>
      </c>
      <c r="Q12" s="27">
        <v>15.49015</v>
      </c>
      <c r="R12" s="28">
        <v>12.2254</v>
      </c>
      <c r="S12" s="29">
        <v>12.23</v>
      </c>
      <c r="T12" s="12"/>
      <c r="U12" s="5" t="s">
        <v>205</v>
      </c>
    </row>
    <row r="13" spans="1:21" s="1" customFormat="1">
      <c r="A13" s="6" t="s">
        <v>196</v>
      </c>
      <c r="B13" s="6" t="s">
        <v>528</v>
      </c>
      <c r="C13" s="7" t="s">
        <v>198</v>
      </c>
      <c r="D13" s="6" t="s">
        <v>102</v>
      </c>
      <c r="E13" s="7" t="s">
        <v>529</v>
      </c>
      <c r="F13" s="6" t="s">
        <v>537</v>
      </c>
      <c r="G13" s="7" t="s">
        <v>271</v>
      </c>
      <c r="H13" s="7" t="s">
        <v>518</v>
      </c>
      <c r="I13" s="7" t="s">
        <v>538</v>
      </c>
      <c r="J13" s="16">
        <v>1</v>
      </c>
      <c r="K13" s="7" t="s">
        <v>198</v>
      </c>
      <c r="L13" s="7" t="s">
        <v>205</v>
      </c>
      <c r="M13" s="17">
        <v>44499</v>
      </c>
      <c r="N13" s="18">
        <v>10</v>
      </c>
      <c r="O13" s="19">
        <v>0</v>
      </c>
      <c r="P13" s="20">
        <v>21.472480000000001</v>
      </c>
      <c r="Q13" s="30">
        <v>21.472480000000001</v>
      </c>
      <c r="R13" s="28">
        <v>7.5682</v>
      </c>
      <c r="S13" s="29">
        <v>7.57</v>
      </c>
      <c r="T13" s="17"/>
      <c r="U13" s="7" t="s">
        <v>205</v>
      </c>
    </row>
    <row r="14" spans="1:21" s="1" customFormat="1">
      <c r="A14" s="4" t="s">
        <v>196</v>
      </c>
      <c r="B14" s="4" t="s">
        <v>528</v>
      </c>
      <c r="C14" s="5" t="s">
        <v>198</v>
      </c>
      <c r="D14" s="4" t="s">
        <v>102</v>
      </c>
      <c r="E14" s="5" t="s">
        <v>529</v>
      </c>
      <c r="F14" s="4" t="s">
        <v>539</v>
      </c>
      <c r="G14" s="5" t="s">
        <v>202</v>
      </c>
      <c r="H14" s="5" t="s">
        <v>540</v>
      </c>
      <c r="I14" s="5" t="s">
        <v>461</v>
      </c>
      <c r="J14" s="11">
        <v>1</v>
      </c>
      <c r="K14" s="5" t="s">
        <v>198</v>
      </c>
      <c r="L14" s="5" t="s">
        <v>205</v>
      </c>
      <c r="M14" s="12">
        <v>44499</v>
      </c>
      <c r="N14" s="13">
        <v>10</v>
      </c>
      <c r="O14" s="14">
        <v>0</v>
      </c>
      <c r="P14" s="15">
        <v>22</v>
      </c>
      <c r="Q14" s="27">
        <v>22</v>
      </c>
      <c r="R14" s="28">
        <v>22</v>
      </c>
      <c r="S14" s="29">
        <v>22</v>
      </c>
      <c r="T14" s="12"/>
      <c r="U14" s="5" t="s">
        <v>205</v>
      </c>
    </row>
    <row r="15" spans="1:21" s="1" customFormat="1">
      <c r="A15" s="8" t="s">
        <v>196</v>
      </c>
      <c r="B15" s="8" t="s">
        <v>528</v>
      </c>
      <c r="C15" s="9" t="s">
        <v>198</v>
      </c>
      <c r="D15" s="8" t="s">
        <v>102</v>
      </c>
      <c r="E15" s="9" t="s">
        <v>529</v>
      </c>
      <c r="F15" s="8" t="s">
        <v>290</v>
      </c>
      <c r="G15" s="9" t="s">
        <v>202</v>
      </c>
      <c r="H15" s="9" t="s">
        <v>291</v>
      </c>
      <c r="I15" s="9" t="s">
        <v>292</v>
      </c>
      <c r="J15" s="21">
        <v>1</v>
      </c>
      <c r="K15" s="9" t="s">
        <v>198</v>
      </c>
      <c r="L15" s="9" t="s">
        <v>254</v>
      </c>
      <c r="M15" s="22">
        <v>44499</v>
      </c>
      <c r="N15" s="23">
        <v>10</v>
      </c>
      <c r="O15" s="24">
        <v>0</v>
      </c>
      <c r="P15" s="25">
        <v>0.38936999999999999</v>
      </c>
      <c r="Q15" s="31">
        <v>0.38936999999999999</v>
      </c>
      <c r="R15" s="32">
        <v>0.38940000000000002</v>
      </c>
      <c r="S15" s="33">
        <v>0.39</v>
      </c>
      <c r="T15" s="22"/>
      <c r="U15" s="9" t="s">
        <v>205</v>
      </c>
    </row>
    <row r="16" spans="1:21">
      <c r="S16" s="2">
        <f>SUM(S2:S15)</f>
        <v>71.77</v>
      </c>
    </row>
  </sheetData>
  <phoneticPr fontId="48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tabSelected="1" zoomScale="70" zoomScaleNormal="70" workbookViewId="0">
      <pane ySplit="4" topLeftCell="A5" activePane="bottomLeft" state="frozen"/>
      <selection pane="bottomLeft" activeCell="G10" sqref="G10"/>
    </sheetView>
  </sheetViews>
  <sheetFormatPr defaultColWidth="9" defaultRowHeight="16.5" outlineLevelCol="1"/>
  <cols>
    <col min="1" max="1" width="7.375" style="192" customWidth="1"/>
    <col min="2" max="2" width="18.625" style="192" customWidth="1"/>
    <col min="3" max="3" width="20.125" style="192" customWidth="1"/>
    <col min="4" max="4" width="44.25" style="192" customWidth="1"/>
    <col min="5" max="5" width="32.75" style="192" customWidth="1"/>
    <col min="6" max="6" width="15.5" style="193" customWidth="1"/>
    <col min="7" max="7" width="16.125" style="192" customWidth="1" outlineLevel="1"/>
    <col min="8" max="8" width="13" style="192" customWidth="1" outlineLevel="1"/>
    <col min="9" max="9" width="13" style="194" customWidth="1" outlineLevel="1"/>
    <col min="10" max="10" width="14.625" style="192" customWidth="1" outlineLevel="1"/>
    <col min="11" max="11" width="17.125" style="192" hidden="1" customWidth="1" outlineLevel="1"/>
    <col min="12" max="13" width="9.25" style="192" hidden="1" customWidth="1" outlineLevel="1"/>
    <col min="14" max="18" width="10.875" style="192" hidden="1" customWidth="1" outlineLevel="1"/>
    <col min="19" max="19" width="10.25" style="192" hidden="1" customWidth="1" outlineLevel="1"/>
    <col min="20" max="20" width="10.25" style="192" customWidth="1" collapsed="1"/>
    <col min="21" max="24" width="10.25" style="192" customWidth="1"/>
    <col min="25" max="25" width="7.375" style="192" customWidth="1"/>
    <col min="26" max="26" width="14" style="192" customWidth="1"/>
    <col min="27" max="16384" width="9" style="192"/>
  </cols>
  <sheetData>
    <row r="1" spans="1:26" ht="23.1" customHeight="1">
      <c r="B1" s="293" t="s">
        <v>32</v>
      </c>
      <c r="C1" s="293"/>
      <c r="D1" s="293"/>
      <c r="E1" s="293"/>
      <c r="F1" s="294"/>
      <c r="G1" s="293"/>
      <c r="H1" s="293"/>
      <c r="I1" s="295"/>
      <c r="J1" s="293"/>
      <c r="K1" s="293"/>
      <c r="L1" s="293"/>
      <c r="M1" s="293"/>
      <c r="N1" s="293"/>
      <c r="O1" s="293"/>
      <c r="P1" s="293"/>
      <c r="Q1" s="293"/>
      <c r="R1" s="293"/>
      <c r="S1" s="293"/>
    </row>
    <row r="2" spans="1:26" ht="23.1" customHeight="1">
      <c r="B2" s="195" t="s">
        <v>33</v>
      </c>
      <c r="K2" s="226"/>
      <c r="L2" s="226"/>
      <c r="M2" s="226"/>
      <c r="N2" s="226"/>
      <c r="O2" s="226"/>
      <c r="P2" s="226"/>
      <c r="Q2" s="226"/>
      <c r="R2" s="226"/>
    </row>
    <row r="3" spans="1:26" s="186" customFormat="1" ht="39" customHeight="1">
      <c r="A3" s="291" t="s">
        <v>2</v>
      </c>
      <c r="B3" s="296" t="s">
        <v>34</v>
      </c>
      <c r="C3" s="296"/>
      <c r="D3" s="296"/>
      <c r="E3" s="296"/>
      <c r="F3" s="297"/>
      <c r="G3" s="296"/>
      <c r="H3" s="173"/>
      <c r="I3" s="227"/>
      <c r="J3" s="173"/>
      <c r="K3" s="291" t="s">
        <v>35</v>
      </c>
      <c r="L3" s="291"/>
      <c r="M3" s="291"/>
      <c r="N3" s="291"/>
      <c r="O3" s="291"/>
      <c r="P3" s="291"/>
      <c r="Q3" s="291"/>
      <c r="R3" s="291"/>
      <c r="S3" s="292" t="s">
        <v>36</v>
      </c>
      <c r="T3" s="298" t="s">
        <v>37</v>
      </c>
      <c r="U3" s="299"/>
      <c r="V3" s="299"/>
      <c r="W3" s="299"/>
      <c r="X3" s="300"/>
    </row>
    <row r="4" spans="1:26" s="187" customFormat="1" ht="42">
      <c r="A4" s="291"/>
      <c r="B4" s="196" t="s">
        <v>38</v>
      </c>
      <c r="C4" s="196" t="s">
        <v>39</v>
      </c>
      <c r="D4" s="197" t="s">
        <v>40</v>
      </c>
      <c r="E4" s="198" t="s">
        <v>41</v>
      </c>
      <c r="F4" s="199" t="s">
        <v>42</v>
      </c>
      <c r="G4" s="200" t="s">
        <v>43</v>
      </c>
      <c r="H4" s="200" t="s">
        <v>44</v>
      </c>
      <c r="I4" s="228" t="s">
        <v>45</v>
      </c>
      <c r="J4" s="200" t="s">
        <v>46</v>
      </c>
      <c r="K4" s="229" t="s">
        <v>47</v>
      </c>
      <c r="L4" s="229" t="s">
        <v>48</v>
      </c>
      <c r="M4" s="229" t="s">
        <v>49</v>
      </c>
      <c r="N4" s="229" t="s">
        <v>50</v>
      </c>
      <c r="O4" s="229" t="s">
        <v>51</v>
      </c>
      <c r="P4" s="229" t="s">
        <v>52</v>
      </c>
      <c r="Q4" s="229" t="s">
        <v>53</v>
      </c>
      <c r="R4" s="229" t="s">
        <v>54</v>
      </c>
      <c r="S4" s="292"/>
      <c r="T4" s="298" t="s">
        <v>40</v>
      </c>
      <c r="U4" s="299"/>
      <c r="V4" s="299"/>
      <c r="W4" s="299"/>
      <c r="X4" s="300"/>
      <c r="Y4" s="186"/>
    </row>
    <row r="5" spans="1:26" s="188" customFormat="1" ht="42" customHeight="1">
      <c r="A5" s="201">
        <v>1</v>
      </c>
      <c r="B5" s="201" t="s">
        <v>55</v>
      </c>
      <c r="C5" s="202" t="s">
        <v>56</v>
      </c>
      <c r="D5" s="201" t="s">
        <v>57</v>
      </c>
      <c r="E5" s="203" t="s">
        <v>58</v>
      </c>
      <c r="F5" s="204">
        <f>614.49</f>
        <v>614.49</v>
      </c>
      <c r="G5" s="205">
        <v>771.27</v>
      </c>
      <c r="H5" s="205">
        <f t="shared" ref="H5:H19" si="0">G5-F5</f>
        <v>156.78</v>
      </c>
      <c r="I5" s="230">
        <f t="shared" ref="I5:I19" si="1">H5/G5</f>
        <v>0.20327511766307499</v>
      </c>
      <c r="J5" s="205" t="s">
        <v>59</v>
      </c>
      <c r="K5" s="231">
        <v>0</v>
      </c>
      <c r="L5" s="231">
        <v>0</v>
      </c>
      <c r="M5" s="231">
        <v>0</v>
      </c>
      <c r="N5" s="231">
        <v>3600</v>
      </c>
      <c r="O5" s="231">
        <v>3600</v>
      </c>
      <c r="P5" s="231">
        <v>3600</v>
      </c>
      <c r="Q5" s="231">
        <v>3600</v>
      </c>
      <c r="R5" s="231">
        <v>3600</v>
      </c>
      <c r="S5" s="239">
        <f>SUM(K5:R5)</f>
        <v>18000</v>
      </c>
      <c r="T5" s="240"/>
      <c r="U5" s="240" t="s">
        <v>60</v>
      </c>
      <c r="V5" s="240" t="s">
        <v>61</v>
      </c>
      <c r="W5" s="240" t="s">
        <v>62</v>
      </c>
      <c r="X5" s="240" t="s">
        <v>63</v>
      </c>
      <c r="Y5" s="246" t="s">
        <v>64</v>
      </c>
    </row>
    <row r="6" spans="1:26" s="189" customFormat="1" ht="51" customHeight="1">
      <c r="A6" s="206">
        <v>2</v>
      </c>
      <c r="B6" s="207" t="s">
        <v>55</v>
      </c>
      <c r="C6" s="208" t="s">
        <v>65</v>
      </c>
      <c r="D6" s="207" t="s">
        <v>66</v>
      </c>
      <c r="E6" s="209" t="s">
        <v>67</v>
      </c>
      <c r="F6" s="210"/>
      <c r="G6" s="211">
        <v>1785.88</v>
      </c>
      <c r="H6" s="211"/>
      <c r="I6" s="232"/>
      <c r="J6" s="211"/>
      <c r="K6" s="233">
        <v>0</v>
      </c>
      <c r="L6" s="233">
        <v>0</v>
      </c>
      <c r="M6" s="233">
        <v>0</v>
      </c>
      <c r="N6" s="233">
        <v>0</v>
      </c>
      <c r="O6" s="233">
        <v>0</v>
      </c>
      <c r="P6" s="233">
        <v>0</v>
      </c>
      <c r="Q6" s="233">
        <v>0</v>
      </c>
      <c r="R6" s="233">
        <v>0</v>
      </c>
      <c r="S6" s="241">
        <f t="shared" ref="S6:S20" si="2">SUM(K6:R6)</f>
        <v>0</v>
      </c>
      <c r="T6" s="242"/>
      <c r="U6" s="242"/>
      <c r="V6" s="242"/>
      <c r="W6" s="242"/>
      <c r="X6" s="242" t="s">
        <v>68</v>
      </c>
      <c r="Y6" s="247" t="s">
        <v>67</v>
      </c>
    </row>
    <row r="7" spans="1:26" s="190" customFormat="1" ht="42" customHeight="1">
      <c r="A7" s="201">
        <v>3</v>
      </c>
      <c r="B7" s="180" t="s">
        <v>55</v>
      </c>
      <c r="C7" s="212" t="s">
        <v>69</v>
      </c>
      <c r="D7" s="201" t="s">
        <v>70</v>
      </c>
      <c r="E7" s="213" t="s">
        <v>71</v>
      </c>
      <c r="F7" s="204">
        <f>F5-313.6</f>
        <v>300.89</v>
      </c>
      <c r="G7" s="205">
        <v>407</v>
      </c>
      <c r="H7" s="205">
        <f t="shared" si="0"/>
        <v>106.11</v>
      </c>
      <c r="I7" s="230">
        <f t="shared" si="1"/>
        <v>0.26071253071253098</v>
      </c>
      <c r="J7" s="205" t="s">
        <v>59</v>
      </c>
      <c r="K7" s="231">
        <v>0</v>
      </c>
      <c r="L7" s="231">
        <v>0</v>
      </c>
      <c r="M7" s="231">
        <v>0</v>
      </c>
      <c r="N7" s="231">
        <v>3600</v>
      </c>
      <c r="O7" s="231">
        <v>3600</v>
      </c>
      <c r="P7" s="231">
        <v>3600</v>
      </c>
      <c r="Q7" s="231">
        <v>3600</v>
      </c>
      <c r="R7" s="231">
        <v>3600</v>
      </c>
      <c r="S7" s="239">
        <f t="shared" si="2"/>
        <v>18000</v>
      </c>
      <c r="T7" s="240"/>
      <c r="U7" s="240"/>
      <c r="V7" s="240" t="s">
        <v>61</v>
      </c>
      <c r="W7" s="240" t="s">
        <v>62</v>
      </c>
      <c r="X7" s="240" t="s">
        <v>63</v>
      </c>
      <c r="Y7" s="192"/>
    </row>
    <row r="8" spans="1:26" s="190" customFormat="1" ht="42" customHeight="1">
      <c r="A8" s="201">
        <v>4</v>
      </c>
      <c r="B8" s="201" t="s">
        <v>55</v>
      </c>
      <c r="C8" s="214" t="s">
        <v>72</v>
      </c>
      <c r="D8" s="201" t="s">
        <v>73</v>
      </c>
      <c r="E8" s="213" t="s">
        <v>74</v>
      </c>
      <c r="F8" s="215">
        <f>'6800010BH26-C00'!S47-'6800010BH26-C00'!S42-'6800010BH26-C00'!S39-'6800010BH26-C00'!S29+'6800010BH26-C00'!T29+'6800010BH26-C00'!T39+'6800010BH26-C00'!T42</f>
        <v>851.17256154530003</v>
      </c>
      <c r="G8" s="205">
        <v>1212.2</v>
      </c>
      <c r="H8" s="205">
        <f t="shared" si="0"/>
        <v>361.02743845470002</v>
      </c>
      <c r="I8" s="230">
        <f t="shared" si="1"/>
        <v>0.29782827788706501</v>
      </c>
      <c r="J8" s="205" t="s">
        <v>59</v>
      </c>
      <c r="K8" s="231">
        <v>0</v>
      </c>
      <c r="L8" s="231">
        <v>0</v>
      </c>
      <c r="M8" s="231">
        <v>0</v>
      </c>
      <c r="N8" s="231">
        <v>14400</v>
      </c>
      <c r="O8" s="231">
        <v>14400</v>
      </c>
      <c r="P8" s="231">
        <v>14400</v>
      </c>
      <c r="Q8" s="231">
        <v>14400</v>
      </c>
      <c r="R8" s="231">
        <v>14400</v>
      </c>
      <c r="S8" s="239">
        <f t="shared" si="2"/>
        <v>72000</v>
      </c>
      <c r="T8" s="243" t="s">
        <v>75</v>
      </c>
      <c r="U8" s="240" t="s">
        <v>60</v>
      </c>
      <c r="V8" s="240" t="s">
        <v>76</v>
      </c>
      <c r="W8" s="240" t="s">
        <v>62</v>
      </c>
      <c r="X8" s="240" t="s">
        <v>68</v>
      </c>
      <c r="Y8" s="192"/>
    </row>
    <row r="9" spans="1:26" s="190" customFormat="1" ht="42" customHeight="1">
      <c r="A9" s="201">
        <v>5</v>
      </c>
      <c r="B9" s="180" t="s">
        <v>55</v>
      </c>
      <c r="C9" s="216" t="s">
        <v>77</v>
      </c>
      <c r="D9" s="201" t="s">
        <v>57</v>
      </c>
      <c r="E9" s="203" t="s">
        <v>58</v>
      </c>
      <c r="F9" s="204">
        <f>F5</f>
        <v>614.49</v>
      </c>
      <c r="G9" s="205">
        <v>779.44</v>
      </c>
      <c r="H9" s="205">
        <f t="shared" si="0"/>
        <v>164.95</v>
      </c>
      <c r="I9" s="230">
        <f t="shared" si="1"/>
        <v>0.21162629580211401</v>
      </c>
      <c r="J9" s="205" t="s">
        <v>59</v>
      </c>
      <c r="K9" s="231">
        <v>0</v>
      </c>
      <c r="L9" s="231">
        <v>0</v>
      </c>
      <c r="M9" s="231">
        <v>0</v>
      </c>
      <c r="N9" s="231">
        <v>14400</v>
      </c>
      <c r="O9" s="231">
        <v>14400</v>
      </c>
      <c r="P9" s="231">
        <v>14400</v>
      </c>
      <c r="Q9" s="231">
        <v>14400</v>
      </c>
      <c r="R9" s="231">
        <v>14400</v>
      </c>
      <c r="S9" s="239">
        <f t="shared" si="2"/>
        <v>72000</v>
      </c>
      <c r="T9" s="240"/>
      <c r="U9" s="240" t="s">
        <v>60</v>
      </c>
      <c r="V9" s="240" t="s">
        <v>61</v>
      </c>
      <c r="W9" s="240" t="s">
        <v>62</v>
      </c>
      <c r="X9" s="240" t="s">
        <v>68</v>
      </c>
      <c r="Y9" s="246" t="s">
        <v>64</v>
      </c>
    </row>
    <row r="10" spans="1:26" s="188" customFormat="1" ht="42" customHeight="1">
      <c r="A10" s="201">
        <v>6</v>
      </c>
      <c r="B10" s="201" t="s">
        <v>78</v>
      </c>
      <c r="C10" s="217" t="s">
        <v>79</v>
      </c>
      <c r="D10" s="201"/>
      <c r="E10" s="213"/>
      <c r="F10" s="218">
        <v>4.92</v>
      </c>
      <c r="G10" s="205">
        <v>9</v>
      </c>
      <c r="H10" s="205">
        <f t="shared" si="0"/>
        <v>4.08</v>
      </c>
      <c r="I10" s="230">
        <f t="shared" si="1"/>
        <v>0.45333333333333298</v>
      </c>
      <c r="J10" s="234" t="s">
        <v>80</v>
      </c>
      <c r="K10" s="231">
        <v>0</v>
      </c>
      <c r="L10" s="231">
        <v>0</v>
      </c>
      <c r="M10" s="231">
        <v>0</v>
      </c>
      <c r="N10" s="231">
        <v>36000</v>
      </c>
      <c r="O10" s="231">
        <v>36000</v>
      </c>
      <c r="P10" s="231">
        <v>36000</v>
      </c>
      <c r="Q10" s="231">
        <v>36000</v>
      </c>
      <c r="R10" s="231">
        <v>36000</v>
      </c>
      <c r="S10" s="239">
        <f t="shared" si="2"/>
        <v>180000</v>
      </c>
      <c r="T10" s="173"/>
      <c r="U10" s="173"/>
      <c r="V10" s="173" t="s">
        <v>81</v>
      </c>
      <c r="W10" s="173"/>
      <c r="X10" s="173" t="s">
        <v>82</v>
      </c>
      <c r="Y10" s="186"/>
    </row>
    <row r="11" spans="1:26" s="190" customFormat="1" ht="33" customHeight="1">
      <c r="A11" s="201">
        <v>7</v>
      </c>
      <c r="B11" s="180" t="s">
        <v>83</v>
      </c>
      <c r="C11" s="202" t="s">
        <v>84</v>
      </c>
      <c r="D11" s="180" t="s">
        <v>85</v>
      </c>
      <c r="E11" s="213" t="s">
        <v>86</v>
      </c>
      <c r="F11" s="218">
        <v>89.528581386599996</v>
      </c>
      <c r="G11" s="205">
        <v>127.86</v>
      </c>
      <c r="H11" s="205">
        <f t="shared" si="0"/>
        <v>38.331418613399997</v>
      </c>
      <c r="I11" s="230">
        <f t="shared" si="1"/>
        <v>0.29979210553261398</v>
      </c>
      <c r="J11" s="205" t="s">
        <v>59</v>
      </c>
      <c r="K11" s="231">
        <v>0</v>
      </c>
      <c r="L11" s="231">
        <v>0</v>
      </c>
      <c r="M11" s="231">
        <v>0</v>
      </c>
      <c r="N11" s="235">
        <v>7200</v>
      </c>
      <c r="O11" s="235">
        <v>7200</v>
      </c>
      <c r="P11" s="235">
        <v>7200</v>
      </c>
      <c r="Q11" s="235">
        <v>7200</v>
      </c>
      <c r="R11" s="235">
        <v>7200</v>
      </c>
      <c r="S11" s="239">
        <f t="shared" si="2"/>
        <v>36000</v>
      </c>
      <c r="T11" s="240"/>
      <c r="U11" s="240"/>
      <c r="V11" s="240" t="s">
        <v>61</v>
      </c>
      <c r="W11" s="240"/>
      <c r="X11" s="240" t="s">
        <v>63</v>
      </c>
      <c r="Y11" s="192"/>
      <c r="Z11" s="190" t="s">
        <v>87</v>
      </c>
    </row>
    <row r="12" spans="1:26" s="190" customFormat="1" ht="33" customHeight="1">
      <c r="A12" s="201">
        <v>8</v>
      </c>
      <c r="B12" s="201" t="s">
        <v>83</v>
      </c>
      <c r="C12" s="214" t="s">
        <v>88</v>
      </c>
      <c r="D12" s="201" t="s">
        <v>89</v>
      </c>
      <c r="E12" s="213" t="s">
        <v>90</v>
      </c>
      <c r="F12" s="219">
        <v>308.24</v>
      </c>
      <c r="G12" s="205">
        <v>316.24</v>
      </c>
      <c r="H12" s="205">
        <f t="shared" si="0"/>
        <v>8</v>
      </c>
      <c r="I12" s="230">
        <f t="shared" si="1"/>
        <v>2.5297242600556501E-2</v>
      </c>
      <c r="J12" s="205" t="s">
        <v>59</v>
      </c>
      <c r="K12" s="231">
        <v>0</v>
      </c>
      <c r="L12" s="231">
        <v>0</v>
      </c>
      <c r="M12" s="231">
        <v>0</v>
      </c>
      <c r="N12" s="235">
        <v>14400</v>
      </c>
      <c r="O12" s="235">
        <v>14400</v>
      </c>
      <c r="P12" s="235">
        <v>14400</v>
      </c>
      <c r="Q12" s="235">
        <v>14400</v>
      </c>
      <c r="R12" s="235">
        <v>14400</v>
      </c>
      <c r="S12" s="239">
        <f t="shared" si="2"/>
        <v>72000</v>
      </c>
      <c r="T12" s="240" t="s">
        <v>91</v>
      </c>
      <c r="U12" s="240"/>
      <c r="V12" s="240" t="s">
        <v>76</v>
      </c>
      <c r="W12" s="240"/>
      <c r="X12" s="240" t="s">
        <v>68</v>
      </c>
      <c r="Y12" s="192"/>
      <c r="Z12" s="190" t="s">
        <v>87</v>
      </c>
    </row>
    <row r="13" spans="1:26" s="190" customFormat="1" ht="33" customHeight="1">
      <c r="A13" s="201">
        <v>9</v>
      </c>
      <c r="B13" s="201" t="s">
        <v>83</v>
      </c>
      <c r="C13" s="216" t="s">
        <v>92</v>
      </c>
      <c r="D13" s="201" t="s">
        <v>93</v>
      </c>
      <c r="E13" s="213" t="s">
        <v>94</v>
      </c>
      <c r="F13" s="219">
        <v>284.68</v>
      </c>
      <c r="G13" s="205">
        <v>290.22000000000003</v>
      </c>
      <c r="H13" s="205">
        <f t="shared" si="0"/>
        <v>5.5400000000000196</v>
      </c>
      <c r="I13" s="230">
        <f t="shared" si="1"/>
        <v>1.9088966990558998E-2</v>
      </c>
      <c r="J13" s="205" t="s">
        <v>59</v>
      </c>
      <c r="K13" s="231">
        <v>0</v>
      </c>
      <c r="L13" s="231">
        <v>0</v>
      </c>
      <c r="M13" s="231">
        <v>0</v>
      </c>
      <c r="N13" s="235">
        <v>7200</v>
      </c>
      <c r="O13" s="235">
        <v>7200</v>
      </c>
      <c r="P13" s="235">
        <v>7200</v>
      </c>
      <c r="Q13" s="235">
        <v>7200</v>
      </c>
      <c r="R13" s="235">
        <v>7200</v>
      </c>
      <c r="S13" s="239">
        <f t="shared" si="2"/>
        <v>36000</v>
      </c>
      <c r="T13" s="240" t="s">
        <v>91</v>
      </c>
      <c r="U13" s="240"/>
      <c r="V13" s="240" t="s">
        <v>61</v>
      </c>
      <c r="W13" s="240"/>
      <c r="X13" s="240" t="s">
        <v>68</v>
      </c>
      <c r="Y13" s="192"/>
      <c r="Z13" s="190" t="s">
        <v>87</v>
      </c>
    </row>
    <row r="14" spans="1:26" s="190" customFormat="1" ht="33" customHeight="1">
      <c r="A14" s="201">
        <v>10</v>
      </c>
      <c r="B14" s="201" t="s">
        <v>83</v>
      </c>
      <c r="C14" s="217" t="s">
        <v>95</v>
      </c>
      <c r="D14" s="201" t="s">
        <v>85</v>
      </c>
      <c r="E14" s="213" t="s">
        <v>96</v>
      </c>
      <c r="F14" s="218">
        <v>91.068570006000002</v>
      </c>
      <c r="G14" s="205">
        <v>139.91</v>
      </c>
      <c r="H14" s="205">
        <f t="shared" si="0"/>
        <v>48.841429994000002</v>
      </c>
      <c r="I14" s="230">
        <f t="shared" si="1"/>
        <v>0.34909177323994001</v>
      </c>
      <c r="J14" s="205" t="s">
        <v>59</v>
      </c>
      <c r="K14" s="231">
        <v>0</v>
      </c>
      <c r="L14" s="231">
        <v>0</v>
      </c>
      <c r="M14" s="231">
        <v>0</v>
      </c>
      <c r="N14" s="235">
        <v>7200</v>
      </c>
      <c r="O14" s="235">
        <v>7200</v>
      </c>
      <c r="P14" s="235">
        <v>7200</v>
      </c>
      <c r="Q14" s="235">
        <v>7200</v>
      </c>
      <c r="R14" s="235">
        <v>7200</v>
      </c>
      <c r="S14" s="239">
        <f t="shared" si="2"/>
        <v>36000</v>
      </c>
      <c r="T14" s="240"/>
      <c r="U14" s="240"/>
      <c r="V14" s="240" t="s">
        <v>61</v>
      </c>
      <c r="W14" s="240"/>
      <c r="X14" s="244" t="s">
        <v>68</v>
      </c>
      <c r="Y14" s="247" t="s">
        <v>68</v>
      </c>
      <c r="Z14" s="190" t="s">
        <v>87</v>
      </c>
    </row>
    <row r="15" spans="1:26" s="188" customFormat="1" ht="33" customHeight="1">
      <c r="A15" s="201">
        <v>11</v>
      </c>
      <c r="B15" s="201" t="s">
        <v>97</v>
      </c>
      <c r="C15" s="217" t="s">
        <v>98</v>
      </c>
      <c r="D15" s="201" t="s">
        <v>99</v>
      </c>
      <c r="E15" s="213" t="s">
        <v>100</v>
      </c>
      <c r="F15" s="218">
        <v>130.89256449999999</v>
      </c>
      <c r="G15" s="205">
        <v>154.81</v>
      </c>
      <c r="H15" s="205">
        <f t="shared" si="0"/>
        <v>23.9174355</v>
      </c>
      <c r="I15" s="230">
        <f t="shared" si="1"/>
        <v>0.154495416962729</v>
      </c>
      <c r="J15" s="205" t="s">
        <v>59</v>
      </c>
      <c r="K15" s="231">
        <v>0</v>
      </c>
      <c r="L15" s="231">
        <v>0</v>
      </c>
      <c r="M15" s="231">
        <v>0</v>
      </c>
      <c r="N15" s="231">
        <v>14400</v>
      </c>
      <c r="O15" s="231">
        <v>14400</v>
      </c>
      <c r="P15" s="231">
        <v>14400</v>
      </c>
      <c r="Q15" s="231">
        <v>14400</v>
      </c>
      <c r="R15" s="231">
        <v>14400</v>
      </c>
      <c r="S15" s="239">
        <f t="shared" si="2"/>
        <v>72000</v>
      </c>
      <c r="T15" s="173"/>
      <c r="U15" s="173"/>
      <c r="V15" s="173" t="s">
        <v>76</v>
      </c>
      <c r="W15" s="173"/>
      <c r="X15" s="173" t="s">
        <v>82</v>
      </c>
      <c r="Y15" s="248" t="s">
        <v>76</v>
      </c>
    </row>
    <row r="16" spans="1:26" s="188" customFormat="1" ht="33" customHeight="1">
      <c r="A16" s="201">
        <v>12</v>
      </c>
      <c r="B16" s="201" t="s">
        <v>97</v>
      </c>
      <c r="C16" s="217"/>
      <c r="D16" s="201" t="s">
        <v>101</v>
      </c>
      <c r="E16" s="201" t="s">
        <v>101</v>
      </c>
      <c r="F16" s="219">
        <f>'6905020-H26-C00'!S15</f>
        <v>113.24</v>
      </c>
      <c r="G16" s="205">
        <v>120.31</v>
      </c>
      <c r="H16" s="205">
        <f t="shared" si="0"/>
        <v>7.0700000000000101</v>
      </c>
      <c r="I16" s="230">
        <f t="shared" si="1"/>
        <v>5.8764857451583503E-2</v>
      </c>
      <c r="J16" s="205" t="s">
        <v>59</v>
      </c>
      <c r="K16" s="231">
        <v>0</v>
      </c>
      <c r="L16" s="231">
        <v>0</v>
      </c>
      <c r="M16" s="231">
        <v>0</v>
      </c>
      <c r="N16" s="231">
        <v>21600</v>
      </c>
      <c r="O16" s="231">
        <v>21600</v>
      </c>
      <c r="P16" s="231">
        <v>21600</v>
      </c>
      <c r="Q16" s="231">
        <v>21600</v>
      </c>
      <c r="R16" s="231">
        <v>21600</v>
      </c>
      <c r="S16" s="239">
        <f t="shared" si="2"/>
        <v>108000</v>
      </c>
      <c r="T16" s="173"/>
      <c r="U16" s="173"/>
      <c r="V16" s="173" t="s">
        <v>61</v>
      </c>
      <c r="W16" s="173"/>
      <c r="X16" s="173" t="s">
        <v>82</v>
      </c>
      <c r="Y16" s="248" t="s">
        <v>61</v>
      </c>
    </row>
    <row r="17" spans="1:26" s="188" customFormat="1" ht="33" customHeight="1">
      <c r="A17" s="201">
        <v>13</v>
      </c>
      <c r="B17" s="201" t="s">
        <v>102</v>
      </c>
      <c r="C17" s="217" t="s">
        <v>103</v>
      </c>
      <c r="D17" s="201" t="s">
        <v>99</v>
      </c>
      <c r="E17" s="213" t="s">
        <v>104</v>
      </c>
      <c r="F17" s="218">
        <v>77.092777001900004</v>
      </c>
      <c r="G17" s="205">
        <v>106.42</v>
      </c>
      <c r="H17" s="205">
        <f t="shared" si="0"/>
        <v>29.327222998100002</v>
      </c>
      <c r="I17" s="230">
        <f t="shared" si="1"/>
        <v>0.27557999434410801</v>
      </c>
      <c r="J17" s="205" t="s">
        <v>59</v>
      </c>
      <c r="K17" s="231">
        <v>0</v>
      </c>
      <c r="L17" s="231">
        <v>0</v>
      </c>
      <c r="M17" s="231">
        <v>0</v>
      </c>
      <c r="N17" s="231">
        <v>7200</v>
      </c>
      <c r="O17" s="231">
        <v>7200</v>
      </c>
      <c r="P17" s="231">
        <v>7200</v>
      </c>
      <c r="Q17" s="231">
        <v>7200</v>
      </c>
      <c r="R17" s="231">
        <v>7200</v>
      </c>
      <c r="S17" s="239">
        <f t="shared" si="2"/>
        <v>36000</v>
      </c>
      <c r="T17" s="173"/>
      <c r="U17" s="173"/>
      <c r="V17" s="173" t="s">
        <v>61</v>
      </c>
      <c r="W17" s="173"/>
      <c r="X17" s="173" t="s">
        <v>63</v>
      </c>
      <c r="Y17" s="248" t="s">
        <v>61</v>
      </c>
      <c r="Z17" s="188" t="s">
        <v>87</v>
      </c>
    </row>
    <row r="18" spans="1:26" s="188" customFormat="1" ht="33" customHeight="1">
      <c r="A18" s="201">
        <v>14</v>
      </c>
      <c r="B18" s="201" t="s">
        <v>102</v>
      </c>
      <c r="C18" s="217" t="s">
        <v>105</v>
      </c>
      <c r="D18" s="201" t="s">
        <v>99</v>
      </c>
      <c r="E18" s="213" t="s">
        <v>106</v>
      </c>
      <c r="F18" s="218">
        <v>99.552501245900004</v>
      </c>
      <c r="G18" s="205">
        <v>144.27000000000001</v>
      </c>
      <c r="H18" s="205">
        <f t="shared" si="0"/>
        <v>44.717498754099999</v>
      </c>
      <c r="I18" s="230">
        <f t="shared" si="1"/>
        <v>0.30995701638663598</v>
      </c>
      <c r="J18" s="205" t="s">
        <v>59</v>
      </c>
      <c r="K18" s="231">
        <v>0</v>
      </c>
      <c r="L18" s="231">
        <v>0</v>
      </c>
      <c r="M18" s="231">
        <v>0</v>
      </c>
      <c r="N18" s="231">
        <v>14400</v>
      </c>
      <c r="O18" s="231">
        <v>14400</v>
      </c>
      <c r="P18" s="231">
        <v>14400</v>
      </c>
      <c r="Q18" s="231">
        <v>14400</v>
      </c>
      <c r="R18" s="231">
        <v>14400</v>
      </c>
      <c r="S18" s="239">
        <f t="shared" si="2"/>
        <v>72000</v>
      </c>
      <c r="T18" s="173"/>
      <c r="U18" s="173"/>
      <c r="V18" s="173" t="s">
        <v>76</v>
      </c>
      <c r="W18" s="173"/>
      <c r="X18" s="173" t="s">
        <v>68</v>
      </c>
      <c r="Y18" s="248" t="s">
        <v>76</v>
      </c>
      <c r="Z18" s="188" t="s">
        <v>87</v>
      </c>
    </row>
    <row r="19" spans="1:26" s="187" customFormat="1" ht="30" customHeight="1">
      <c r="A19" s="201">
        <v>15</v>
      </c>
      <c r="B19" s="201" t="s">
        <v>102</v>
      </c>
      <c r="C19" s="220"/>
      <c r="D19" s="197" t="s">
        <v>107</v>
      </c>
      <c r="E19" s="197" t="s">
        <v>107</v>
      </c>
      <c r="F19" s="200">
        <v>88.25</v>
      </c>
      <c r="G19" s="205">
        <v>126</v>
      </c>
      <c r="H19" s="205">
        <f t="shared" si="0"/>
        <v>37.75</v>
      </c>
      <c r="I19" s="230">
        <f t="shared" si="1"/>
        <v>0.29960317460317459</v>
      </c>
      <c r="J19" s="205" t="s">
        <v>59</v>
      </c>
      <c r="K19" s="231">
        <v>0</v>
      </c>
      <c r="L19" s="231">
        <v>0</v>
      </c>
      <c r="M19" s="231">
        <v>0</v>
      </c>
      <c r="N19" s="231">
        <v>14400</v>
      </c>
      <c r="O19" s="231">
        <v>14400</v>
      </c>
      <c r="P19" s="231">
        <v>14400</v>
      </c>
      <c r="Q19" s="231">
        <v>14400</v>
      </c>
      <c r="R19" s="231">
        <v>14400</v>
      </c>
      <c r="S19" s="239">
        <f t="shared" si="2"/>
        <v>72000</v>
      </c>
      <c r="T19" s="173"/>
      <c r="U19" s="173"/>
      <c r="V19" s="173" t="s">
        <v>61</v>
      </c>
      <c r="W19" s="173"/>
      <c r="X19" s="173" t="s">
        <v>68</v>
      </c>
      <c r="Y19" s="186" t="s">
        <v>61</v>
      </c>
      <c r="Z19" s="188" t="s">
        <v>87</v>
      </c>
    </row>
    <row r="20" spans="1:26" s="191" customFormat="1" ht="35.25" customHeight="1">
      <c r="A20" s="285" t="s">
        <v>36</v>
      </c>
      <c r="B20" s="285"/>
      <c r="C20" s="285"/>
      <c r="D20" s="285"/>
      <c r="E20" s="285"/>
      <c r="F20" s="286"/>
      <c r="G20" s="285"/>
      <c r="H20" s="221"/>
      <c r="I20" s="236"/>
      <c r="J20" s="221"/>
      <c r="K20" s="237">
        <f t="shared" ref="K20:R20" si="3">SUM(K5:K19)</f>
        <v>0</v>
      </c>
      <c r="L20" s="237">
        <f t="shared" si="3"/>
        <v>0</v>
      </c>
      <c r="M20" s="237">
        <f t="shared" si="3"/>
        <v>0</v>
      </c>
      <c r="N20" s="237">
        <f t="shared" si="3"/>
        <v>180000</v>
      </c>
      <c r="O20" s="237">
        <f t="shared" si="3"/>
        <v>180000</v>
      </c>
      <c r="P20" s="237">
        <f t="shared" si="3"/>
        <v>180000</v>
      </c>
      <c r="Q20" s="237">
        <f t="shared" si="3"/>
        <v>180000</v>
      </c>
      <c r="R20" s="237">
        <f t="shared" si="3"/>
        <v>180000</v>
      </c>
      <c r="S20" s="245">
        <f t="shared" si="2"/>
        <v>900000</v>
      </c>
      <c r="T20" s="240"/>
      <c r="U20" s="240"/>
      <c r="V20" s="240"/>
      <c r="W20" s="240"/>
      <c r="X20" s="240"/>
      <c r="Y20" s="192"/>
    </row>
    <row r="21" spans="1:26" s="191" customFormat="1" ht="16.5" customHeight="1">
      <c r="B21" s="287"/>
      <c r="C21" s="287"/>
      <c r="D21" s="287"/>
      <c r="E21" s="287"/>
      <c r="F21" s="288"/>
      <c r="G21" s="287"/>
      <c r="H21" s="287"/>
      <c r="I21" s="289"/>
      <c r="J21" s="287"/>
      <c r="K21" s="290"/>
      <c r="L21" s="290"/>
      <c r="M21" s="290"/>
      <c r="N21" s="290"/>
      <c r="O21" s="290"/>
      <c r="P21" s="290"/>
      <c r="Q21" s="290"/>
      <c r="R21" s="290"/>
    </row>
    <row r="22" spans="1:26">
      <c r="D22" s="192" t="s">
        <v>108</v>
      </c>
      <c r="G22" s="222" t="s">
        <v>109</v>
      </c>
      <c r="H22" s="222"/>
      <c r="I22" s="238"/>
      <c r="J22" s="222"/>
    </row>
    <row r="24" spans="1:26">
      <c r="B24" s="222" t="s">
        <v>110</v>
      </c>
      <c r="C24" s="223"/>
    </row>
    <row r="25" spans="1:26">
      <c r="C25" s="223"/>
    </row>
    <row r="26" spans="1:26">
      <c r="C26" s="193"/>
    </row>
    <row r="34" spans="2:6">
      <c r="B34" s="224"/>
      <c r="C34" s="224"/>
      <c r="D34" s="224"/>
      <c r="E34" s="224"/>
      <c r="F34" s="225"/>
    </row>
  </sheetData>
  <mergeCells count="9">
    <mergeCell ref="T3:X3"/>
    <mergeCell ref="T4:X4"/>
    <mergeCell ref="A20:G20"/>
    <mergeCell ref="B21:R21"/>
    <mergeCell ref="A3:A4"/>
    <mergeCell ref="S3:S4"/>
    <mergeCell ref="B1:S1"/>
    <mergeCell ref="B3:G3"/>
    <mergeCell ref="K3:R3"/>
  </mergeCells>
  <phoneticPr fontId="48" type="noConversion"/>
  <printOptions horizontalCentered="1"/>
  <pageMargins left="0.118055555555556" right="0.118055555555556" top="0.35416666666666702" bottom="0.35416666666666702" header="0.31458333333333299" footer="0.31458333333333299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workbookViewId="0">
      <selection activeCell="D14" sqref="D14"/>
    </sheetView>
  </sheetViews>
  <sheetFormatPr defaultColWidth="9" defaultRowHeight="13.5"/>
  <cols>
    <col min="1" max="1" width="5.625" customWidth="1"/>
    <col min="2" max="2" width="16.5" customWidth="1"/>
    <col min="3" max="3" width="29.875" customWidth="1"/>
  </cols>
  <sheetData>
    <row r="2" spans="1:6" ht="22.5" customHeight="1">
      <c r="A2" s="185" t="s">
        <v>2</v>
      </c>
      <c r="B2" s="185" t="s">
        <v>111</v>
      </c>
      <c r="C2" s="185" t="s">
        <v>112</v>
      </c>
      <c r="D2" s="185" t="s">
        <v>113</v>
      </c>
      <c r="E2" s="185" t="s">
        <v>114</v>
      </c>
      <c r="F2" s="185" t="s">
        <v>115</v>
      </c>
    </row>
    <row r="3" spans="1:6" ht="22.5" customHeight="1">
      <c r="A3" s="185">
        <v>1</v>
      </c>
      <c r="B3" s="185" t="s">
        <v>65</v>
      </c>
      <c r="C3" s="185" t="s">
        <v>55</v>
      </c>
      <c r="D3" s="185">
        <v>1</v>
      </c>
      <c r="E3" s="185" t="s">
        <v>68</v>
      </c>
      <c r="F3" s="185" t="s">
        <v>116</v>
      </c>
    </row>
    <row r="4" spans="1:6" ht="22.5" customHeight="1">
      <c r="A4" s="185">
        <v>2</v>
      </c>
      <c r="B4" s="185" t="s">
        <v>72</v>
      </c>
      <c r="C4" s="185" t="s">
        <v>55</v>
      </c>
      <c r="D4" s="185">
        <v>1</v>
      </c>
      <c r="E4" s="185" t="s">
        <v>68</v>
      </c>
      <c r="F4" s="185" t="s">
        <v>116</v>
      </c>
    </row>
    <row r="5" spans="1:6" ht="22.5" customHeight="1">
      <c r="A5" s="185">
        <v>3</v>
      </c>
      <c r="B5" s="185" t="s">
        <v>77</v>
      </c>
      <c r="C5" s="185" t="s">
        <v>55</v>
      </c>
      <c r="D5" s="185">
        <v>1</v>
      </c>
      <c r="E5" s="185" t="s">
        <v>68</v>
      </c>
      <c r="F5" s="185" t="s">
        <v>116</v>
      </c>
    </row>
    <row r="6" spans="1:6" ht="22.5" customHeight="1">
      <c r="A6" s="185">
        <v>4</v>
      </c>
      <c r="B6" s="185" t="s">
        <v>56</v>
      </c>
      <c r="C6" s="185" t="s">
        <v>55</v>
      </c>
      <c r="D6" s="185">
        <v>1</v>
      </c>
      <c r="E6" s="185" t="s">
        <v>63</v>
      </c>
      <c r="F6" s="185" t="s">
        <v>116</v>
      </c>
    </row>
    <row r="7" spans="1:6" ht="22.5" customHeight="1">
      <c r="A7" s="185">
        <v>5</v>
      </c>
      <c r="B7" s="185" t="s">
        <v>69</v>
      </c>
      <c r="C7" s="185" t="s">
        <v>55</v>
      </c>
      <c r="D7" s="185">
        <v>1</v>
      </c>
      <c r="E7" s="185" t="s">
        <v>63</v>
      </c>
      <c r="F7" s="185" t="s">
        <v>116</v>
      </c>
    </row>
    <row r="8" spans="1:6" ht="22.5" customHeight="1">
      <c r="A8" s="185">
        <v>6</v>
      </c>
      <c r="B8" s="185" t="s">
        <v>88</v>
      </c>
      <c r="C8" s="185" t="s">
        <v>117</v>
      </c>
      <c r="D8" s="185">
        <v>1</v>
      </c>
      <c r="E8" s="185" t="s">
        <v>68</v>
      </c>
      <c r="F8" s="185" t="s">
        <v>116</v>
      </c>
    </row>
    <row r="9" spans="1:6" ht="22.5" customHeight="1">
      <c r="A9" s="185">
        <v>7</v>
      </c>
      <c r="B9" s="185" t="s">
        <v>92</v>
      </c>
      <c r="C9" s="185" t="s">
        <v>117</v>
      </c>
      <c r="D9" s="185">
        <v>1</v>
      </c>
      <c r="E9" s="185" t="s">
        <v>68</v>
      </c>
      <c r="F9" s="185" t="s">
        <v>116</v>
      </c>
    </row>
    <row r="10" spans="1:6" ht="22.5" customHeight="1">
      <c r="A10" s="185">
        <v>8</v>
      </c>
      <c r="B10" s="185" t="s">
        <v>95</v>
      </c>
      <c r="C10" s="185" t="s">
        <v>117</v>
      </c>
      <c r="D10" s="185">
        <v>1</v>
      </c>
      <c r="E10" s="185" t="s">
        <v>63</v>
      </c>
      <c r="F10" s="185" t="s">
        <v>116</v>
      </c>
    </row>
    <row r="11" spans="1:6" ht="22.5" customHeight="1">
      <c r="A11" s="185">
        <v>9</v>
      </c>
      <c r="B11" s="185" t="s">
        <v>84</v>
      </c>
      <c r="C11" s="185" t="s">
        <v>117</v>
      </c>
      <c r="D11" s="185">
        <v>1</v>
      </c>
      <c r="E11" s="185" t="s">
        <v>63</v>
      </c>
      <c r="F11" s="185" t="s">
        <v>116</v>
      </c>
    </row>
    <row r="12" spans="1:6" ht="22.5" customHeight="1">
      <c r="A12" s="185">
        <v>10</v>
      </c>
      <c r="B12" s="185" t="s">
        <v>98</v>
      </c>
      <c r="C12" s="185" t="s">
        <v>97</v>
      </c>
      <c r="D12" s="185">
        <v>1</v>
      </c>
      <c r="E12" s="185" t="s">
        <v>82</v>
      </c>
      <c r="F12" s="185" t="s">
        <v>116</v>
      </c>
    </row>
    <row r="13" spans="1:6" ht="22.5" customHeight="1">
      <c r="A13" s="185">
        <v>11</v>
      </c>
      <c r="B13" s="185" t="s">
        <v>105</v>
      </c>
      <c r="C13" s="185" t="s">
        <v>102</v>
      </c>
      <c r="D13" s="185">
        <v>1</v>
      </c>
      <c r="E13" s="185" t="s">
        <v>68</v>
      </c>
      <c r="F13" s="185" t="s">
        <v>116</v>
      </c>
    </row>
    <row r="14" spans="1:6" ht="22.5" customHeight="1">
      <c r="A14" s="185">
        <v>12</v>
      </c>
      <c r="B14" s="185" t="s">
        <v>103</v>
      </c>
      <c r="C14" s="185" t="s">
        <v>102</v>
      </c>
      <c r="D14" s="185">
        <v>1</v>
      </c>
      <c r="E14" s="185" t="s">
        <v>63</v>
      </c>
      <c r="F14" s="185" t="s">
        <v>116</v>
      </c>
    </row>
    <row r="15" spans="1:6" ht="22.5" customHeight="1">
      <c r="A15" s="185">
        <v>13</v>
      </c>
      <c r="B15" s="185" t="s">
        <v>79</v>
      </c>
      <c r="C15" s="185" t="s">
        <v>78</v>
      </c>
      <c r="D15" s="185">
        <v>1</v>
      </c>
      <c r="E15" s="185" t="s">
        <v>82</v>
      </c>
      <c r="F15" s="185" t="s">
        <v>116</v>
      </c>
    </row>
  </sheetData>
  <phoneticPr fontId="4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D21" sqref="D21"/>
    </sheetView>
  </sheetViews>
  <sheetFormatPr defaultColWidth="9" defaultRowHeight="16.5"/>
  <cols>
    <col min="1" max="1" width="8.375" style="171" customWidth="1"/>
    <col min="2" max="2" width="8.875" style="171" customWidth="1"/>
    <col min="3" max="3" width="14" style="171" customWidth="1"/>
    <col min="4" max="6" width="14.375" style="171" customWidth="1"/>
    <col min="7" max="7" width="15" style="171" customWidth="1"/>
    <col min="8" max="8" width="14.375" style="171" customWidth="1"/>
    <col min="9" max="9" width="17.375" style="171" customWidth="1"/>
    <col min="10" max="10" width="12.25" style="171" customWidth="1"/>
    <col min="11" max="11" width="13.25" style="171" customWidth="1"/>
    <col min="12" max="12" width="16" style="171" customWidth="1"/>
    <col min="13" max="16384" width="9" style="171"/>
  </cols>
  <sheetData>
    <row r="1" spans="1:12" s="170" customFormat="1" ht="28.5" customHeight="1">
      <c r="A1" s="318" t="s">
        <v>118</v>
      </c>
      <c r="B1" s="318"/>
      <c r="C1" s="172"/>
      <c r="L1" s="183"/>
    </row>
    <row r="2" spans="1:12" s="170" customFormat="1">
      <c r="A2" s="172"/>
      <c r="B2" s="319" t="s">
        <v>119</v>
      </c>
      <c r="C2" s="319"/>
      <c r="D2" s="319"/>
      <c r="E2" s="319"/>
      <c r="F2" s="319"/>
      <c r="G2" s="319"/>
      <c r="H2" s="319"/>
      <c r="I2" s="319"/>
      <c r="L2" s="183"/>
    </row>
    <row r="3" spans="1:12" s="170" customFormat="1">
      <c r="A3" s="172"/>
      <c r="B3" s="320" t="s">
        <v>120</v>
      </c>
      <c r="C3" s="320"/>
      <c r="D3" s="320"/>
      <c r="E3" s="320"/>
      <c r="F3" s="320"/>
      <c r="G3" s="320"/>
      <c r="H3" s="320"/>
      <c r="I3" s="320"/>
      <c r="L3" s="183"/>
    </row>
    <row r="4" spans="1:12" s="170" customFormat="1" ht="35.25" customHeight="1">
      <c r="A4" s="172"/>
      <c r="B4" s="321" t="s">
        <v>121</v>
      </c>
      <c r="C4" s="321"/>
      <c r="D4" s="321"/>
      <c r="E4" s="321"/>
      <c r="F4" s="321"/>
      <c r="G4" s="321"/>
      <c r="H4" s="321"/>
      <c r="I4" s="321"/>
      <c r="L4" s="183"/>
    </row>
    <row r="5" spans="1:12" s="170" customFormat="1">
      <c r="A5" s="172"/>
      <c r="B5" s="321" t="s">
        <v>122</v>
      </c>
      <c r="C5" s="321"/>
      <c r="D5" s="321"/>
      <c r="E5" s="321"/>
      <c r="F5" s="321"/>
      <c r="G5" s="321"/>
      <c r="H5" s="321"/>
      <c r="I5" s="321"/>
      <c r="L5" s="183"/>
    </row>
    <row r="6" spans="1:12">
      <c r="A6" s="311" t="s">
        <v>123</v>
      </c>
      <c r="B6" s="311"/>
      <c r="C6" s="312"/>
      <c r="D6" s="312"/>
      <c r="E6" s="298" t="s">
        <v>124</v>
      </c>
      <c r="F6" s="299"/>
      <c r="G6" s="299"/>
      <c r="H6" s="299"/>
      <c r="I6" s="300"/>
    </row>
    <row r="7" spans="1:12" ht="37.5" customHeight="1">
      <c r="A7" s="313" t="s">
        <v>125</v>
      </c>
      <c r="B7" s="314"/>
      <c r="C7" s="315" t="s">
        <v>126</v>
      </c>
      <c r="D7" s="316"/>
      <c r="E7" s="316"/>
      <c r="F7" s="317"/>
      <c r="G7" s="173" t="s">
        <v>127</v>
      </c>
      <c r="H7" s="298"/>
      <c r="I7" s="300"/>
    </row>
    <row r="8" spans="1:12">
      <c r="A8" s="308" t="s">
        <v>2</v>
      </c>
      <c r="B8" s="308" t="s">
        <v>128</v>
      </c>
      <c r="C8" s="174" t="s">
        <v>38</v>
      </c>
      <c r="D8" s="175"/>
      <c r="E8" s="175"/>
      <c r="F8" s="176"/>
      <c r="G8" s="175"/>
      <c r="H8" s="177"/>
      <c r="I8" s="301" t="s">
        <v>46</v>
      </c>
    </row>
    <row r="9" spans="1:12">
      <c r="A9" s="308"/>
      <c r="B9" s="308"/>
      <c r="C9" s="174" t="s">
        <v>39</v>
      </c>
      <c r="D9" s="178"/>
      <c r="E9" s="176"/>
      <c r="F9" s="176"/>
      <c r="G9" s="176"/>
      <c r="H9" s="179"/>
      <c r="I9" s="302"/>
    </row>
    <row r="10" spans="1:12">
      <c r="A10" s="180">
        <v>1</v>
      </c>
      <c r="B10" s="303" t="s">
        <v>129</v>
      </c>
      <c r="C10" s="304"/>
      <c r="D10" s="181"/>
      <c r="E10" s="179"/>
      <c r="F10" s="179"/>
      <c r="G10" s="179"/>
      <c r="H10" s="179"/>
      <c r="I10" s="184"/>
    </row>
    <row r="11" spans="1:12">
      <c r="A11" s="180">
        <v>2</v>
      </c>
      <c r="B11" s="303" t="s">
        <v>130</v>
      </c>
      <c r="C11" s="304"/>
      <c r="D11" s="181"/>
      <c r="E11" s="179"/>
      <c r="F11" s="179"/>
      <c r="G11" s="179"/>
      <c r="H11" s="179"/>
      <c r="I11" s="184"/>
    </row>
    <row r="12" spans="1:12">
      <c r="A12" s="180">
        <v>3</v>
      </c>
      <c r="B12" s="303" t="s">
        <v>131</v>
      </c>
      <c r="C12" s="304"/>
      <c r="D12" s="181"/>
      <c r="E12" s="179"/>
      <c r="F12" s="179"/>
      <c r="G12" s="179"/>
      <c r="H12" s="179"/>
      <c r="I12" s="184"/>
    </row>
    <row r="13" spans="1:12">
      <c r="A13" s="180">
        <v>4</v>
      </c>
      <c r="B13" s="303" t="s">
        <v>132</v>
      </c>
      <c r="C13" s="304"/>
      <c r="D13" s="181"/>
      <c r="E13" s="179"/>
      <c r="F13" s="179"/>
      <c r="G13" s="179"/>
      <c r="H13" s="179"/>
      <c r="I13" s="184"/>
    </row>
    <row r="14" spans="1:12">
      <c r="A14" s="180">
        <v>5</v>
      </c>
      <c r="B14" s="303" t="s">
        <v>133</v>
      </c>
      <c r="C14" s="304"/>
      <c r="D14" s="181"/>
      <c r="E14" s="179"/>
      <c r="F14" s="179"/>
      <c r="G14" s="179"/>
      <c r="H14" s="179"/>
      <c r="I14" s="184"/>
    </row>
    <row r="15" spans="1:12">
      <c r="A15" s="180">
        <v>6</v>
      </c>
      <c r="B15" s="303" t="s">
        <v>134</v>
      </c>
      <c r="C15" s="304"/>
      <c r="D15" s="181"/>
      <c r="E15" s="179"/>
      <c r="F15" s="179"/>
      <c r="G15" s="179"/>
      <c r="H15" s="179"/>
      <c r="I15" s="184"/>
    </row>
    <row r="16" spans="1:12">
      <c r="A16" s="180">
        <v>7</v>
      </c>
      <c r="B16" s="303" t="s">
        <v>135</v>
      </c>
      <c r="C16" s="304"/>
      <c r="D16" s="181"/>
      <c r="E16" s="179"/>
      <c r="F16" s="179"/>
      <c r="G16" s="179"/>
      <c r="H16" s="179"/>
      <c r="I16" s="184"/>
    </row>
    <row r="17" spans="1:9">
      <c r="A17" s="180">
        <v>8</v>
      </c>
      <c r="B17" s="303" t="s">
        <v>136</v>
      </c>
      <c r="C17" s="304"/>
      <c r="D17" s="181"/>
      <c r="E17" s="179"/>
      <c r="F17" s="179"/>
      <c r="G17" s="179"/>
      <c r="H17" s="179"/>
      <c r="I17" s="184"/>
    </row>
    <row r="18" spans="1:9">
      <c r="A18" s="180">
        <v>9</v>
      </c>
      <c r="B18" s="303" t="s">
        <v>137</v>
      </c>
      <c r="C18" s="304"/>
      <c r="D18" s="181"/>
      <c r="E18" s="179"/>
      <c r="F18" s="179"/>
      <c r="G18" s="179"/>
      <c r="H18" s="179"/>
      <c r="I18" s="184"/>
    </row>
    <row r="19" spans="1:9">
      <c r="A19" s="180">
        <v>10</v>
      </c>
      <c r="B19" s="303" t="s">
        <v>138</v>
      </c>
      <c r="C19" s="304"/>
      <c r="D19" s="181"/>
      <c r="E19" s="179"/>
      <c r="F19" s="179"/>
      <c r="G19" s="179"/>
      <c r="H19" s="179"/>
      <c r="I19" s="184"/>
    </row>
    <row r="20" spans="1:9">
      <c r="A20" s="180">
        <v>11</v>
      </c>
      <c r="B20" s="303" t="s">
        <v>139</v>
      </c>
      <c r="C20" s="304"/>
      <c r="D20" s="181"/>
      <c r="E20" s="179"/>
      <c r="F20" s="179"/>
      <c r="G20" s="179"/>
      <c r="H20" s="179"/>
      <c r="I20" s="184"/>
    </row>
    <row r="21" spans="1:9">
      <c r="A21" s="180">
        <v>12</v>
      </c>
      <c r="B21" s="303" t="s">
        <v>140</v>
      </c>
      <c r="C21" s="304"/>
      <c r="D21" s="181"/>
      <c r="E21" s="179"/>
      <c r="F21" s="179"/>
      <c r="G21" s="179"/>
      <c r="H21" s="179"/>
      <c r="I21" s="184"/>
    </row>
    <row r="22" spans="1:9">
      <c r="A22" s="180">
        <v>13</v>
      </c>
      <c r="B22" s="303" t="s">
        <v>141</v>
      </c>
      <c r="C22" s="304"/>
      <c r="D22" s="181"/>
      <c r="E22" s="179"/>
      <c r="F22" s="179"/>
      <c r="G22" s="179"/>
      <c r="H22" s="179"/>
      <c r="I22" s="184"/>
    </row>
    <row r="23" spans="1:9">
      <c r="A23" s="180">
        <v>14</v>
      </c>
      <c r="B23" s="303" t="s">
        <v>142</v>
      </c>
      <c r="C23" s="304"/>
      <c r="D23" s="181"/>
      <c r="E23" s="179"/>
      <c r="F23" s="179"/>
      <c r="G23" s="179"/>
      <c r="H23" s="179"/>
      <c r="I23" s="184"/>
    </row>
    <row r="24" spans="1:9">
      <c r="A24" s="180">
        <v>15</v>
      </c>
      <c r="B24" s="303" t="s">
        <v>143</v>
      </c>
      <c r="C24" s="304"/>
      <c r="D24" s="181"/>
      <c r="E24" s="179"/>
      <c r="F24" s="179"/>
      <c r="G24" s="179"/>
      <c r="H24" s="179"/>
      <c r="I24" s="184"/>
    </row>
    <row r="25" spans="1:9">
      <c r="A25" s="180">
        <v>16</v>
      </c>
      <c r="B25" s="303" t="s">
        <v>60</v>
      </c>
      <c r="C25" s="304"/>
      <c r="D25" s="181"/>
      <c r="E25" s="179"/>
      <c r="F25" s="179"/>
      <c r="G25" s="179"/>
      <c r="H25" s="179"/>
      <c r="I25" s="184"/>
    </row>
    <row r="26" spans="1:9">
      <c r="A26" s="180">
        <v>17</v>
      </c>
      <c r="B26" s="303" t="s">
        <v>144</v>
      </c>
      <c r="C26" s="304"/>
      <c r="D26" s="181"/>
      <c r="E26" s="179"/>
      <c r="F26" s="179"/>
      <c r="G26" s="179"/>
      <c r="H26" s="179"/>
      <c r="I26" s="184"/>
    </row>
    <row r="27" spans="1:9">
      <c r="A27" s="180">
        <v>18</v>
      </c>
      <c r="B27" s="303" t="s">
        <v>145</v>
      </c>
      <c r="C27" s="304"/>
      <c r="D27" s="181"/>
      <c r="E27" s="179"/>
      <c r="F27" s="179"/>
      <c r="G27" s="179"/>
      <c r="H27" s="179"/>
      <c r="I27" s="184"/>
    </row>
    <row r="28" spans="1:9">
      <c r="A28" s="180">
        <v>19</v>
      </c>
      <c r="B28" s="303" t="s">
        <v>146</v>
      </c>
      <c r="C28" s="304"/>
      <c r="D28" s="181"/>
      <c r="E28" s="179"/>
      <c r="F28" s="179"/>
      <c r="G28" s="179"/>
      <c r="H28" s="179"/>
      <c r="I28" s="184"/>
    </row>
    <row r="29" spans="1:9">
      <c r="A29" s="180">
        <v>20</v>
      </c>
      <c r="B29" s="303"/>
      <c r="C29" s="304"/>
      <c r="D29" s="181"/>
      <c r="E29" s="179"/>
      <c r="F29" s="179"/>
      <c r="G29" s="179"/>
      <c r="H29" s="179"/>
      <c r="I29" s="184"/>
    </row>
    <row r="30" spans="1:9">
      <c r="A30" s="180">
        <v>21</v>
      </c>
      <c r="B30" s="309"/>
      <c r="C30" s="310"/>
      <c r="D30" s="181"/>
      <c r="E30" s="179"/>
      <c r="F30" s="179"/>
      <c r="G30" s="179"/>
      <c r="H30" s="179"/>
      <c r="I30" s="184"/>
    </row>
    <row r="31" spans="1:9">
      <c r="A31" s="180">
        <v>22</v>
      </c>
      <c r="B31" s="309"/>
      <c r="C31" s="310"/>
      <c r="D31" s="181"/>
      <c r="E31" s="179"/>
      <c r="F31" s="179"/>
      <c r="G31" s="179"/>
      <c r="H31" s="179"/>
      <c r="I31" s="184"/>
    </row>
    <row r="32" spans="1:9">
      <c r="A32" s="180">
        <v>23</v>
      </c>
      <c r="B32" s="303"/>
      <c r="C32" s="304"/>
      <c r="D32" s="181"/>
      <c r="E32" s="179"/>
      <c r="F32" s="179"/>
      <c r="G32" s="179"/>
      <c r="H32" s="179"/>
      <c r="I32" s="184"/>
    </row>
    <row r="33" spans="1:9">
      <c r="A33" s="180">
        <v>24</v>
      </c>
      <c r="B33" s="303"/>
      <c r="C33" s="304"/>
      <c r="D33" s="181"/>
      <c r="E33" s="179"/>
      <c r="F33" s="179"/>
      <c r="G33" s="179"/>
      <c r="H33" s="179"/>
      <c r="I33" s="184"/>
    </row>
    <row r="34" spans="1:9">
      <c r="A34" s="180">
        <v>25</v>
      </c>
      <c r="B34" s="303"/>
      <c r="C34" s="304"/>
      <c r="D34" s="181"/>
      <c r="E34" s="179"/>
      <c r="F34" s="179"/>
      <c r="G34" s="179"/>
      <c r="H34" s="179"/>
      <c r="I34" s="184"/>
    </row>
    <row r="35" spans="1:9">
      <c r="A35" s="180">
        <v>26</v>
      </c>
      <c r="B35" s="303"/>
      <c r="C35" s="304"/>
      <c r="D35" s="181"/>
      <c r="E35" s="179"/>
      <c r="F35" s="179"/>
      <c r="G35" s="179"/>
      <c r="H35" s="179"/>
      <c r="I35" s="184"/>
    </row>
    <row r="36" spans="1:9">
      <c r="A36" s="180">
        <v>27</v>
      </c>
      <c r="B36" s="303" t="s">
        <v>20</v>
      </c>
      <c r="C36" s="304"/>
      <c r="D36" s="181"/>
      <c r="E36" s="179"/>
      <c r="F36" s="179"/>
      <c r="G36" s="179"/>
      <c r="H36" s="179"/>
      <c r="I36" s="184"/>
    </row>
    <row r="37" spans="1:9" ht="31.5" customHeight="1">
      <c r="A37" s="305" t="s">
        <v>147</v>
      </c>
      <c r="B37" s="306"/>
      <c r="C37" s="307"/>
      <c r="D37" s="182">
        <f>SUM(D10:D36)</f>
        <v>0</v>
      </c>
      <c r="E37" s="182">
        <f t="shared" ref="E37:H37" si="0">SUM(E10:E36)</f>
        <v>0</v>
      </c>
      <c r="F37" s="182">
        <f t="shared" si="0"/>
        <v>0</v>
      </c>
      <c r="G37" s="182">
        <f t="shared" si="0"/>
        <v>0</v>
      </c>
      <c r="H37" s="182">
        <f t="shared" si="0"/>
        <v>0</v>
      </c>
      <c r="I37" s="184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</mergeCells>
  <phoneticPr fontId="48" type="noConversion"/>
  <pageMargins left="0.70833333333333304" right="0.118055555555556" top="0.35416666666666702" bottom="0.35416666666666702" header="0.31458333333333299" footer="0.31458333333333299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21" sqref="D21"/>
    </sheetView>
  </sheetViews>
  <sheetFormatPr defaultColWidth="9" defaultRowHeight="13.5"/>
  <cols>
    <col min="1" max="1" width="5.875" style="163" customWidth="1"/>
    <col min="2" max="2" width="29.625" style="163" customWidth="1"/>
    <col min="3" max="3" width="20.375" style="163" customWidth="1"/>
    <col min="4" max="4" width="22" style="163" customWidth="1"/>
    <col min="5" max="16384" width="9" style="163"/>
  </cols>
  <sheetData>
    <row r="1" spans="1:4" ht="27" customHeight="1">
      <c r="A1" s="164" t="s">
        <v>2</v>
      </c>
      <c r="B1" s="164" t="s">
        <v>148</v>
      </c>
      <c r="C1" s="164" t="s">
        <v>149</v>
      </c>
      <c r="D1" s="164" t="s">
        <v>150</v>
      </c>
    </row>
    <row r="2" spans="1:4" ht="23.25" customHeight="1">
      <c r="A2" s="164">
        <v>1</v>
      </c>
      <c r="B2" s="165" t="s">
        <v>151</v>
      </c>
      <c r="C2" s="166" t="s">
        <v>152</v>
      </c>
      <c r="D2" s="164"/>
    </row>
    <row r="3" spans="1:4" ht="23.25" customHeight="1">
      <c r="A3" s="164">
        <v>2</v>
      </c>
      <c r="B3" s="165" t="s">
        <v>153</v>
      </c>
      <c r="C3" s="167" t="s">
        <v>154</v>
      </c>
      <c r="D3" s="164" t="s">
        <v>155</v>
      </c>
    </row>
    <row r="4" spans="1:4" ht="23.25" customHeight="1">
      <c r="A4" s="164">
        <v>3</v>
      </c>
      <c r="B4" s="165" t="s">
        <v>156</v>
      </c>
      <c r="C4" s="166" t="s">
        <v>157</v>
      </c>
      <c r="D4" s="164" t="s">
        <v>158</v>
      </c>
    </row>
    <row r="5" spans="1:4" ht="23.25" customHeight="1">
      <c r="A5" s="164">
        <v>4</v>
      </c>
      <c r="B5" s="165" t="s">
        <v>159</v>
      </c>
      <c r="C5" s="166" t="s">
        <v>152</v>
      </c>
      <c r="D5" s="164"/>
    </row>
    <row r="6" spans="1:4" ht="23.25" customHeight="1">
      <c r="A6" s="164">
        <v>5</v>
      </c>
      <c r="B6" s="165" t="s">
        <v>160</v>
      </c>
      <c r="C6" s="166" t="s">
        <v>152</v>
      </c>
      <c r="D6" s="164"/>
    </row>
    <row r="7" spans="1:4" ht="23.25" customHeight="1">
      <c r="A7" s="164">
        <v>6</v>
      </c>
      <c r="B7" s="164" t="s">
        <v>161</v>
      </c>
      <c r="C7" s="167" t="s">
        <v>162</v>
      </c>
      <c r="D7" s="164"/>
    </row>
    <row r="8" spans="1:4" ht="23.25" customHeight="1">
      <c r="A8" s="164">
        <v>7</v>
      </c>
      <c r="B8" s="165" t="s">
        <v>163</v>
      </c>
      <c r="C8" s="168" t="s">
        <v>164</v>
      </c>
      <c r="D8" s="164"/>
    </row>
    <row r="9" spans="1:4" ht="23.25" customHeight="1">
      <c r="A9" s="164">
        <v>8</v>
      </c>
      <c r="B9" s="164" t="s">
        <v>165</v>
      </c>
      <c r="C9" s="168"/>
      <c r="D9" s="164"/>
    </row>
    <row r="10" spans="1:4" ht="23.25" customHeight="1">
      <c r="A10" s="164">
        <v>9</v>
      </c>
      <c r="B10" s="164" t="s">
        <v>166</v>
      </c>
      <c r="C10" s="168"/>
      <c r="D10" s="164"/>
    </row>
    <row r="11" spans="1:4" ht="23.25" customHeight="1">
      <c r="A11" s="164">
        <v>10</v>
      </c>
      <c r="B11" s="164" t="s">
        <v>167</v>
      </c>
      <c r="C11" s="168"/>
      <c r="D11" s="164" t="s">
        <v>168</v>
      </c>
    </row>
    <row r="12" spans="1:4" ht="23.25" customHeight="1">
      <c r="A12" s="164">
        <v>11</v>
      </c>
      <c r="B12" s="164" t="s">
        <v>169</v>
      </c>
      <c r="C12" s="168"/>
      <c r="D12" s="164"/>
    </row>
    <row r="13" spans="1:4" ht="23.25" customHeight="1">
      <c r="A13" s="164">
        <v>12</v>
      </c>
      <c r="B13" s="165" t="s">
        <v>170</v>
      </c>
      <c r="C13" s="168" t="s">
        <v>171</v>
      </c>
      <c r="D13" s="164"/>
    </row>
    <row r="14" spans="1:4" ht="23.25" customHeight="1">
      <c r="A14" s="164">
        <v>13</v>
      </c>
      <c r="B14" s="165" t="s">
        <v>172</v>
      </c>
      <c r="C14" s="168" t="s">
        <v>173</v>
      </c>
      <c r="D14" s="164"/>
    </row>
    <row r="15" spans="1:4" ht="23.25" customHeight="1">
      <c r="A15" s="164">
        <v>14</v>
      </c>
      <c r="B15" s="165" t="s">
        <v>174</v>
      </c>
      <c r="C15" s="168">
        <v>24</v>
      </c>
      <c r="D15" s="164"/>
    </row>
    <row r="16" spans="1:4" ht="23.25" customHeight="1">
      <c r="A16" s="164">
        <v>15</v>
      </c>
      <c r="B16" s="164" t="s">
        <v>20</v>
      </c>
      <c r="C16" s="164"/>
      <c r="D16" s="164"/>
    </row>
    <row r="17" spans="2:2" ht="16.5">
      <c r="B17" s="169" t="s">
        <v>110</v>
      </c>
    </row>
  </sheetData>
  <phoneticPr fontId="48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opLeftCell="B1" workbookViewId="0">
      <pane xSplit="10" ySplit="1" topLeftCell="N2" activePane="bottomRight" state="frozen"/>
      <selection pane="topRight"/>
      <selection pane="bottomLeft"/>
      <selection pane="bottomRight" activeCell="H23" sqref="H23"/>
    </sheetView>
  </sheetViews>
  <sheetFormatPr defaultColWidth="8.75" defaultRowHeight="13.5"/>
  <cols>
    <col min="1" max="1" width="4.5" customWidth="1"/>
    <col min="2" max="2" width="9.875" customWidth="1"/>
    <col min="3" max="3" width="3.5" customWidth="1"/>
    <col min="4" max="4" width="12" customWidth="1"/>
    <col min="5" max="5" width="14.625" customWidth="1"/>
    <col min="6" max="6" width="10.375" customWidth="1"/>
    <col min="7" max="7" width="2.875" customWidth="1"/>
    <col min="8" max="8" width="19.5" customWidth="1"/>
    <col min="9" max="9" width="8.125" customWidth="1"/>
    <col min="10" max="10" width="5.75" customWidth="1"/>
    <col min="11" max="11" width="5.125" customWidth="1"/>
    <col min="12" max="12" width="4" customWidth="1"/>
    <col min="13" max="13" width="8.875" customWidth="1"/>
    <col min="14" max="14" width="4.5" customWidth="1"/>
    <col min="15" max="15" width="5.625" customWidth="1"/>
    <col min="16" max="16" width="7.625" customWidth="1"/>
    <col min="17" max="17" width="8.5" customWidth="1"/>
    <col min="18" max="18" width="7.625" style="2" customWidth="1"/>
    <col min="19" max="19" width="7.375" style="2" customWidth="1"/>
    <col min="20" max="20" width="8.875" style="142" customWidth="1"/>
    <col min="21" max="21" width="5.875" customWidth="1"/>
  </cols>
  <sheetData>
    <row r="1" spans="1:21" s="1" customFormat="1" ht="18" customHeight="1">
      <c r="A1" s="3" t="s">
        <v>175</v>
      </c>
      <c r="B1" s="3" t="s">
        <v>176</v>
      </c>
      <c r="C1" s="3" t="s">
        <v>177</v>
      </c>
      <c r="D1" s="3" t="s">
        <v>178</v>
      </c>
      <c r="E1" s="3" t="s">
        <v>179</v>
      </c>
      <c r="F1" s="3" t="s">
        <v>180</v>
      </c>
      <c r="G1" s="3" t="s">
        <v>181</v>
      </c>
      <c r="H1" s="3" t="s">
        <v>182</v>
      </c>
      <c r="I1" s="3" t="s">
        <v>183</v>
      </c>
      <c r="J1" s="10" t="s">
        <v>184</v>
      </c>
      <c r="K1" s="3" t="s">
        <v>185</v>
      </c>
      <c r="L1" s="3" t="s">
        <v>186</v>
      </c>
      <c r="M1" s="10" t="s">
        <v>187</v>
      </c>
      <c r="N1" s="10" t="s">
        <v>188</v>
      </c>
      <c r="O1" s="10" t="s">
        <v>189</v>
      </c>
      <c r="P1" s="10" t="s">
        <v>190</v>
      </c>
      <c r="Q1" s="10" t="s">
        <v>191</v>
      </c>
      <c r="R1" s="26" t="s">
        <v>192</v>
      </c>
      <c r="S1" s="26" t="s">
        <v>193</v>
      </c>
      <c r="T1" s="143" t="s">
        <v>194</v>
      </c>
      <c r="U1" s="3" t="s">
        <v>195</v>
      </c>
    </row>
    <row r="2" spans="1:21" s="1" customFormat="1">
      <c r="A2" s="4" t="s">
        <v>196</v>
      </c>
      <c r="B2" s="4" t="s">
        <v>197</v>
      </c>
      <c r="C2" s="5" t="s">
        <v>198</v>
      </c>
      <c r="D2" s="4" t="s">
        <v>199</v>
      </c>
      <c r="E2" s="5" t="s">
        <v>200</v>
      </c>
      <c r="F2" s="4" t="s">
        <v>201</v>
      </c>
      <c r="G2" s="5" t="s">
        <v>202</v>
      </c>
      <c r="H2" s="5" t="s">
        <v>203</v>
      </c>
      <c r="I2" s="5" t="s">
        <v>204</v>
      </c>
      <c r="J2" s="11">
        <v>4</v>
      </c>
      <c r="K2" s="5" t="s">
        <v>198</v>
      </c>
      <c r="L2" s="5" t="s">
        <v>205</v>
      </c>
      <c r="M2" s="12">
        <v>44775</v>
      </c>
      <c r="N2" s="13">
        <v>10</v>
      </c>
      <c r="O2" s="14">
        <v>0</v>
      </c>
      <c r="P2" s="15">
        <v>0.29399999999999998</v>
      </c>
      <c r="Q2" s="27">
        <v>1.1759999999999999</v>
      </c>
      <c r="R2" s="28">
        <v>0.29399999999999998</v>
      </c>
      <c r="S2" s="29">
        <f>R2*J2</f>
        <v>1.1759999999999999</v>
      </c>
      <c r="T2" s="146"/>
      <c r="U2" s="5" t="s">
        <v>205</v>
      </c>
    </row>
    <row r="3" spans="1:21" s="1" customFormat="1">
      <c r="A3" s="6" t="s">
        <v>196</v>
      </c>
      <c r="B3" s="6" t="s">
        <v>197</v>
      </c>
      <c r="C3" s="7" t="s">
        <v>198</v>
      </c>
      <c r="D3" s="6" t="s">
        <v>199</v>
      </c>
      <c r="E3" s="7" t="s">
        <v>200</v>
      </c>
      <c r="F3" s="6" t="s">
        <v>206</v>
      </c>
      <c r="G3" s="7" t="s">
        <v>202</v>
      </c>
      <c r="H3" s="7" t="s">
        <v>207</v>
      </c>
      <c r="I3" s="7" t="s">
        <v>208</v>
      </c>
      <c r="J3" s="16">
        <v>1</v>
      </c>
      <c r="K3" s="7" t="s">
        <v>198</v>
      </c>
      <c r="L3" s="7" t="s">
        <v>205</v>
      </c>
      <c r="M3" s="17">
        <v>44611</v>
      </c>
      <c r="N3" s="18">
        <v>10</v>
      </c>
      <c r="O3" s="19">
        <v>0</v>
      </c>
      <c r="P3" s="20">
        <v>0.50249999999999995</v>
      </c>
      <c r="Q3" s="30">
        <v>0.50249999999999995</v>
      </c>
      <c r="R3" s="28">
        <v>0.50249999999999995</v>
      </c>
      <c r="S3" s="29">
        <f t="shared" ref="S3:S46" si="0">R3*J3</f>
        <v>0.50249999999999995</v>
      </c>
      <c r="T3" s="149"/>
      <c r="U3" s="7" t="s">
        <v>205</v>
      </c>
    </row>
    <row r="4" spans="1:21" s="1" customFormat="1">
      <c r="A4" s="4" t="s">
        <v>196</v>
      </c>
      <c r="B4" s="4" t="s">
        <v>197</v>
      </c>
      <c r="C4" s="5" t="s">
        <v>198</v>
      </c>
      <c r="D4" s="4" t="s">
        <v>199</v>
      </c>
      <c r="E4" s="5" t="s">
        <v>200</v>
      </c>
      <c r="F4" s="4" t="s">
        <v>209</v>
      </c>
      <c r="G4" s="5" t="s">
        <v>202</v>
      </c>
      <c r="H4" s="160" t="s">
        <v>210</v>
      </c>
      <c r="I4" s="5" t="s">
        <v>211</v>
      </c>
      <c r="J4" s="11">
        <v>1</v>
      </c>
      <c r="K4" s="5" t="s">
        <v>198</v>
      </c>
      <c r="L4" s="5" t="s">
        <v>205</v>
      </c>
      <c r="M4" s="12">
        <v>44611</v>
      </c>
      <c r="N4" s="13">
        <v>10</v>
      </c>
      <c r="O4" s="14">
        <v>0</v>
      </c>
      <c r="P4" s="15">
        <v>15.3</v>
      </c>
      <c r="Q4" s="27">
        <v>15.3</v>
      </c>
      <c r="R4" s="28">
        <v>15.3</v>
      </c>
      <c r="S4" s="29">
        <f t="shared" si="0"/>
        <v>15.3</v>
      </c>
      <c r="T4" s="146"/>
      <c r="U4" s="5" t="s">
        <v>205</v>
      </c>
    </row>
    <row r="5" spans="1:21" s="1" customFormat="1">
      <c r="A5" s="6" t="s">
        <v>196</v>
      </c>
      <c r="B5" s="6" t="s">
        <v>197</v>
      </c>
      <c r="C5" s="7" t="s">
        <v>198</v>
      </c>
      <c r="D5" s="6" t="s">
        <v>199</v>
      </c>
      <c r="E5" s="7" t="s">
        <v>200</v>
      </c>
      <c r="F5" s="6" t="s">
        <v>212</v>
      </c>
      <c r="G5" s="7" t="s">
        <v>202</v>
      </c>
      <c r="H5" s="7" t="s">
        <v>213</v>
      </c>
      <c r="I5" s="7" t="s">
        <v>205</v>
      </c>
      <c r="J5" s="16">
        <v>1</v>
      </c>
      <c r="K5" s="7" t="s">
        <v>198</v>
      </c>
      <c r="L5" s="7" t="s">
        <v>205</v>
      </c>
      <c r="M5" s="17">
        <v>44733</v>
      </c>
      <c r="N5" s="18">
        <v>10</v>
      </c>
      <c r="O5" s="19">
        <v>0</v>
      </c>
      <c r="P5" s="20">
        <v>1.2542</v>
      </c>
      <c r="Q5" s="30">
        <v>1.2542</v>
      </c>
      <c r="R5" s="28">
        <v>1.2542</v>
      </c>
      <c r="S5" s="29">
        <f t="shared" si="0"/>
        <v>1.2542</v>
      </c>
      <c r="T5" s="149"/>
      <c r="U5" s="7" t="s">
        <v>205</v>
      </c>
    </row>
    <row r="6" spans="1:21" s="1" customFormat="1">
      <c r="A6" s="4" t="s">
        <v>196</v>
      </c>
      <c r="B6" s="4" t="s">
        <v>197</v>
      </c>
      <c r="C6" s="5" t="s">
        <v>198</v>
      </c>
      <c r="D6" s="4" t="s">
        <v>199</v>
      </c>
      <c r="E6" s="5" t="s">
        <v>200</v>
      </c>
      <c r="F6" s="4" t="s">
        <v>214</v>
      </c>
      <c r="G6" s="5" t="s">
        <v>202</v>
      </c>
      <c r="H6" s="160" t="s">
        <v>215</v>
      </c>
      <c r="I6" s="5" t="s">
        <v>211</v>
      </c>
      <c r="J6" s="11">
        <v>1</v>
      </c>
      <c r="K6" s="5" t="s">
        <v>198</v>
      </c>
      <c r="L6" s="5" t="s">
        <v>205</v>
      </c>
      <c r="M6" s="12">
        <v>44611</v>
      </c>
      <c r="N6" s="13">
        <v>10</v>
      </c>
      <c r="O6" s="14">
        <v>0</v>
      </c>
      <c r="P6" s="15">
        <v>15.3</v>
      </c>
      <c r="Q6" s="27">
        <v>15.3</v>
      </c>
      <c r="R6" s="28">
        <v>15.3</v>
      </c>
      <c r="S6" s="29">
        <f t="shared" si="0"/>
        <v>15.3</v>
      </c>
      <c r="T6" s="146"/>
      <c r="U6" s="5" t="s">
        <v>205</v>
      </c>
    </row>
    <row r="7" spans="1:21" s="1" customFormat="1">
      <c r="A7" s="6" t="s">
        <v>196</v>
      </c>
      <c r="B7" s="6" t="s">
        <v>197</v>
      </c>
      <c r="C7" s="7" t="s">
        <v>198</v>
      </c>
      <c r="D7" s="6" t="s">
        <v>199</v>
      </c>
      <c r="E7" s="7" t="s">
        <v>200</v>
      </c>
      <c r="F7" s="6" t="s">
        <v>216</v>
      </c>
      <c r="G7" s="7" t="s">
        <v>202</v>
      </c>
      <c r="H7" s="160" t="s">
        <v>217</v>
      </c>
      <c r="I7" s="7" t="s">
        <v>211</v>
      </c>
      <c r="J7" s="16">
        <v>1</v>
      </c>
      <c r="K7" s="7" t="s">
        <v>198</v>
      </c>
      <c r="L7" s="7" t="s">
        <v>205</v>
      </c>
      <c r="M7" s="17">
        <v>44611</v>
      </c>
      <c r="N7" s="18">
        <v>10</v>
      </c>
      <c r="O7" s="19">
        <v>0</v>
      </c>
      <c r="P7" s="20">
        <v>109</v>
      </c>
      <c r="Q7" s="30">
        <v>109</v>
      </c>
      <c r="R7" s="28">
        <v>109</v>
      </c>
      <c r="S7" s="29">
        <f t="shared" si="0"/>
        <v>109</v>
      </c>
      <c r="T7" s="149"/>
      <c r="U7" s="7" t="s">
        <v>205</v>
      </c>
    </row>
    <row r="8" spans="1:21" s="1" customFormat="1">
      <c r="A8" s="4" t="s">
        <v>196</v>
      </c>
      <c r="B8" s="4" t="s">
        <v>197</v>
      </c>
      <c r="C8" s="5" t="s">
        <v>198</v>
      </c>
      <c r="D8" s="4" t="s">
        <v>199</v>
      </c>
      <c r="E8" s="5" t="s">
        <v>200</v>
      </c>
      <c r="F8" s="4" t="s">
        <v>218</v>
      </c>
      <c r="G8" s="5" t="s">
        <v>202</v>
      </c>
      <c r="H8" s="5" t="s">
        <v>219</v>
      </c>
      <c r="I8" s="5" t="s">
        <v>208</v>
      </c>
      <c r="J8" s="11">
        <v>1</v>
      </c>
      <c r="K8" s="5" t="s">
        <v>198</v>
      </c>
      <c r="L8" s="5" t="s">
        <v>205</v>
      </c>
      <c r="M8" s="12">
        <v>44611</v>
      </c>
      <c r="N8" s="13">
        <v>10</v>
      </c>
      <c r="O8" s="14">
        <v>0</v>
      </c>
      <c r="P8" s="15">
        <v>0.50249999999999995</v>
      </c>
      <c r="Q8" s="27">
        <v>0.50249999999999995</v>
      </c>
      <c r="R8" s="28">
        <v>0.50249999999999995</v>
      </c>
      <c r="S8" s="29">
        <f t="shared" si="0"/>
        <v>0.50249999999999995</v>
      </c>
      <c r="T8" s="146"/>
      <c r="U8" s="5" t="s">
        <v>205</v>
      </c>
    </row>
    <row r="9" spans="1:21" s="1" customFormat="1">
      <c r="A9" s="6" t="s">
        <v>196</v>
      </c>
      <c r="B9" s="6" t="s">
        <v>197</v>
      </c>
      <c r="C9" s="7" t="s">
        <v>198</v>
      </c>
      <c r="D9" s="6" t="s">
        <v>199</v>
      </c>
      <c r="E9" s="7" t="s">
        <v>200</v>
      </c>
      <c r="F9" s="6" t="s">
        <v>220</v>
      </c>
      <c r="G9" s="7" t="s">
        <v>202</v>
      </c>
      <c r="H9" s="161" t="s">
        <v>221</v>
      </c>
      <c r="I9" s="7" t="s">
        <v>205</v>
      </c>
      <c r="J9" s="16">
        <v>1</v>
      </c>
      <c r="K9" s="7" t="s">
        <v>198</v>
      </c>
      <c r="L9" s="7" t="s">
        <v>205</v>
      </c>
      <c r="M9" s="17">
        <v>45295</v>
      </c>
      <c r="N9" s="18">
        <v>10</v>
      </c>
      <c r="O9" s="19">
        <v>0</v>
      </c>
      <c r="P9" s="20">
        <v>36.01</v>
      </c>
      <c r="Q9" s="30">
        <v>36.01</v>
      </c>
      <c r="R9" s="28">
        <v>36.01</v>
      </c>
      <c r="S9" s="29">
        <f t="shared" si="0"/>
        <v>36.01</v>
      </c>
      <c r="T9" s="149"/>
      <c r="U9" s="7" t="s">
        <v>205</v>
      </c>
    </row>
    <row r="10" spans="1:21" s="1" customFormat="1">
      <c r="A10" s="4" t="s">
        <v>196</v>
      </c>
      <c r="B10" s="4" t="s">
        <v>197</v>
      </c>
      <c r="C10" s="5" t="s">
        <v>198</v>
      </c>
      <c r="D10" s="4" t="s">
        <v>199</v>
      </c>
      <c r="E10" s="5" t="s">
        <v>200</v>
      </c>
      <c r="F10" s="4" t="s">
        <v>222</v>
      </c>
      <c r="G10" s="5" t="s">
        <v>202</v>
      </c>
      <c r="H10" s="5" t="s">
        <v>223</v>
      </c>
      <c r="I10" s="5" t="s">
        <v>224</v>
      </c>
      <c r="J10" s="11">
        <v>4</v>
      </c>
      <c r="K10" s="5" t="s">
        <v>198</v>
      </c>
      <c r="L10" s="5" t="s">
        <v>205</v>
      </c>
      <c r="M10" s="12">
        <v>44866</v>
      </c>
      <c r="N10" s="13">
        <v>10</v>
      </c>
      <c r="O10" s="14">
        <v>0</v>
      </c>
      <c r="P10" s="15">
        <v>0.245</v>
      </c>
      <c r="Q10" s="27">
        <v>0.98</v>
      </c>
      <c r="R10" s="28">
        <v>0.245</v>
      </c>
      <c r="S10" s="29">
        <f t="shared" si="0"/>
        <v>0.98</v>
      </c>
      <c r="T10" s="146"/>
      <c r="U10" s="5" t="s">
        <v>205</v>
      </c>
    </row>
    <row r="11" spans="1:21" s="1" customFormat="1">
      <c r="A11" s="6" t="s">
        <v>196</v>
      </c>
      <c r="B11" s="6" t="s">
        <v>197</v>
      </c>
      <c r="C11" s="7" t="s">
        <v>198</v>
      </c>
      <c r="D11" s="6" t="s">
        <v>199</v>
      </c>
      <c r="E11" s="7" t="s">
        <v>200</v>
      </c>
      <c r="F11" s="6" t="s">
        <v>225</v>
      </c>
      <c r="G11" s="7" t="s">
        <v>202</v>
      </c>
      <c r="H11" s="7" t="s">
        <v>226</v>
      </c>
      <c r="I11" s="7" t="s">
        <v>205</v>
      </c>
      <c r="J11" s="16">
        <v>2</v>
      </c>
      <c r="K11" s="7" t="s">
        <v>227</v>
      </c>
      <c r="L11" s="7" t="s">
        <v>205</v>
      </c>
      <c r="M11" s="17">
        <v>44846</v>
      </c>
      <c r="N11" s="18">
        <v>10</v>
      </c>
      <c r="O11" s="19">
        <v>0</v>
      </c>
      <c r="P11" s="20">
        <v>0.1948</v>
      </c>
      <c r="Q11" s="30">
        <v>0.3896</v>
      </c>
      <c r="R11" s="28">
        <v>0.1948</v>
      </c>
      <c r="S11" s="29">
        <f t="shared" si="0"/>
        <v>0.3896</v>
      </c>
      <c r="T11" s="149"/>
      <c r="U11" s="7" t="s">
        <v>205</v>
      </c>
    </row>
    <row r="12" spans="1:21" s="1" customFormat="1">
      <c r="A12" s="4" t="s">
        <v>196</v>
      </c>
      <c r="B12" s="4" t="s">
        <v>197</v>
      </c>
      <c r="C12" s="5" t="s">
        <v>198</v>
      </c>
      <c r="D12" s="4" t="s">
        <v>199</v>
      </c>
      <c r="E12" s="5" t="s">
        <v>200</v>
      </c>
      <c r="F12" s="4" t="s">
        <v>228</v>
      </c>
      <c r="G12" s="5" t="s">
        <v>202</v>
      </c>
      <c r="H12" s="160" t="s">
        <v>229</v>
      </c>
      <c r="I12" s="5" t="s">
        <v>205</v>
      </c>
      <c r="J12" s="11">
        <v>3</v>
      </c>
      <c r="K12" s="5" t="s">
        <v>198</v>
      </c>
      <c r="L12" s="5" t="s">
        <v>205</v>
      </c>
      <c r="M12" s="12">
        <v>44611</v>
      </c>
      <c r="N12" s="13">
        <v>10</v>
      </c>
      <c r="O12" s="14">
        <v>0</v>
      </c>
      <c r="P12" s="15">
        <v>0.42</v>
      </c>
      <c r="Q12" s="27">
        <v>1.26</v>
      </c>
      <c r="R12" s="28">
        <v>0.42</v>
      </c>
      <c r="S12" s="29">
        <f t="shared" si="0"/>
        <v>1.26</v>
      </c>
      <c r="T12" s="146"/>
      <c r="U12" s="5" t="s">
        <v>205</v>
      </c>
    </row>
    <row r="13" spans="1:21" s="1" customFormat="1">
      <c r="A13" s="6" t="s">
        <v>196</v>
      </c>
      <c r="B13" s="6" t="s">
        <v>197</v>
      </c>
      <c r="C13" s="7" t="s">
        <v>198</v>
      </c>
      <c r="D13" s="6" t="s">
        <v>199</v>
      </c>
      <c r="E13" s="7" t="s">
        <v>200</v>
      </c>
      <c r="F13" s="6" t="s">
        <v>230</v>
      </c>
      <c r="G13" s="7" t="s">
        <v>202</v>
      </c>
      <c r="H13" s="7" t="s">
        <v>231</v>
      </c>
      <c r="I13" s="7" t="s">
        <v>205</v>
      </c>
      <c r="J13" s="16">
        <v>1</v>
      </c>
      <c r="K13" s="7" t="s">
        <v>198</v>
      </c>
      <c r="L13" s="7" t="s">
        <v>205</v>
      </c>
      <c r="M13" s="17">
        <v>44611</v>
      </c>
      <c r="N13" s="18">
        <v>10</v>
      </c>
      <c r="O13" s="19">
        <v>0</v>
      </c>
      <c r="P13" s="20">
        <v>0.188</v>
      </c>
      <c r="Q13" s="30">
        <v>0.188</v>
      </c>
      <c r="R13" s="28">
        <v>0.188</v>
      </c>
      <c r="S13" s="29">
        <f t="shared" si="0"/>
        <v>0.188</v>
      </c>
      <c r="T13" s="149"/>
      <c r="U13" s="7" t="s">
        <v>205</v>
      </c>
    </row>
    <row r="14" spans="1:21" s="1" customFormat="1">
      <c r="A14" s="4" t="s">
        <v>196</v>
      </c>
      <c r="B14" s="4" t="s">
        <v>197</v>
      </c>
      <c r="C14" s="5" t="s">
        <v>198</v>
      </c>
      <c r="D14" s="4" t="s">
        <v>199</v>
      </c>
      <c r="E14" s="5" t="s">
        <v>200</v>
      </c>
      <c r="F14" s="4" t="s">
        <v>232</v>
      </c>
      <c r="G14" s="5" t="s">
        <v>202</v>
      </c>
      <c r="H14" s="160" t="s">
        <v>233</v>
      </c>
      <c r="I14" s="5" t="s">
        <v>205</v>
      </c>
      <c r="J14" s="11">
        <v>1</v>
      </c>
      <c r="K14" s="5" t="s">
        <v>198</v>
      </c>
      <c r="L14" s="5" t="s">
        <v>205</v>
      </c>
      <c r="M14" s="12">
        <v>44611</v>
      </c>
      <c r="N14" s="13">
        <v>10</v>
      </c>
      <c r="O14" s="14">
        <v>0</v>
      </c>
      <c r="P14" s="15">
        <v>50.35</v>
      </c>
      <c r="Q14" s="27">
        <v>50.35</v>
      </c>
      <c r="R14" s="28">
        <v>50.35</v>
      </c>
      <c r="S14" s="29">
        <f t="shared" si="0"/>
        <v>50.35</v>
      </c>
      <c r="T14" s="146"/>
      <c r="U14" s="5" t="s">
        <v>205</v>
      </c>
    </row>
    <row r="15" spans="1:21" s="1" customFormat="1">
      <c r="A15" s="6" t="s">
        <v>196</v>
      </c>
      <c r="B15" s="6" t="s">
        <v>197</v>
      </c>
      <c r="C15" s="7" t="s">
        <v>198</v>
      </c>
      <c r="D15" s="6" t="s">
        <v>199</v>
      </c>
      <c r="E15" s="7" t="s">
        <v>200</v>
      </c>
      <c r="F15" s="6" t="s">
        <v>234</v>
      </c>
      <c r="G15" s="7" t="s">
        <v>202</v>
      </c>
      <c r="H15" s="7" t="s">
        <v>235</v>
      </c>
      <c r="I15" s="7" t="s">
        <v>236</v>
      </c>
      <c r="J15" s="16">
        <v>2</v>
      </c>
      <c r="K15" s="7" t="s">
        <v>198</v>
      </c>
      <c r="L15" s="7" t="s">
        <v>205</v>
      </c>
      <c r="M15" s="17">
        <v>44776</v>
      </c>
      <c r="N15" s="18">
        <v>10</v>
      </c>
      <c r="O15" s="19">
        <v>0</v>
      </c>
      <c r="P15" s="20">
        <v>1.0999999999999999E-2</v>
      </c>
      <c r="Q15" s="30">
        <v>2.1999999999999999E-2</v>
      </c>
      <c r="R15" s="28">
        <v>1.0999999999999999E-2</v>
      </c>
      <c r="S15" s="29">
        <f t="shared" si="0"/>
        <v>2.1999999999999999E-2</v>
      </c>
      <c r="T15" s="149"/>
      <c r="U15" s="7" t="s">
        <v>205</v>
      </c>
    </row>
    <row r="16" spans="1:21" s="1" customFormat="1">
      <c r="A16" s="4" t="s">
        <v>196</v>
      </c>
      <c r="B16" s="4" t="s">
        <v>197</v>
      </c>
      <c r="C16" s="5" t="s">
        <v>198</v>
      </c>
      <c r="D16" s="4" t="s">
        <v>199</v>
      </c>
      <c r="E16" s="5" t="s">
        <v>200</v>
      </c>
      <c r="F16" s="4" t="s">
        <v>237</v>
      </c>
      <c r="G16" s="5" t="s">
        <v>202</v>
      </c>
      <c r="H16" s="5" t="s">
        <v>238</v>
      </c>
      <c r="I16" s="5" t="s">
        <v>205</v>
      </c>
      <c r="J16" s="11">
        <v>1</v>
      </c>
      <c r="K16" s="5" t="s">
        <v>198</v>
      </c>
      <c r="L16" s="5" t="s">
        <v>205</v>
      </c>
      <c r="M16" s="12">
        <v>44820</v>
      </c>
      <c r="N16" s="13">
        <v>10</v>
      </c>
      <c r="O16" s="14">
        <v>0</v>
      </c>
      <c r="P16" s="15">
        <v>0.8034</v>
      </c>
      <c r="Q16" s="27">
        <v>0.8034</v>
      </c>
      <c r="R16" s="28">
        <v>0.8034</v>
      </c>
      <c r="S16" s="29">
        <f t="shared" si="0"/>
        <v>0.8034</v>
      </c>
      <c r="T16" s="146"/>
      <c r="U16" s="5" t="s">
        <v>205</v>
      </c>
    </row>
    <row r="17" spans="1:21" s="1" customFormat="1">
      <c r="A17" s="6" t="s">
        <v>196</v>
      </c>
      <c r="B17" s="6" t="s">
        <v>197</v>
      </c>
      <c r="C17" s="7" t="s">
        <v>198</v>
      </c>
      <c r="D17" s="6" t="s">
        <v>199</v>
      </c>
      <c r="E17" s="7" t="s">
        <v>200</v>
      </c>
      <c r="F17" s="6" t="s">
        <v>239</v>
      </c>
      <c r="G17" s="7" t="s">
        <v>202</v>
      </c>
      <c r="H17" s="7" t="s">
        <v>240</v>
      </c>
      <c r="I17" s="7" t="s">
        <v>241</v>
      </c>
      <c r="J17" s="16">
        <v>1</v>
      </c>
      <c r="K17" s="7" t="s">
        <v>198</v>
      </c>
      <c r="L17" s="7" t="s">
        <v>205</v>
      </c>
      <c r="M17" s="17">
        <v>45306</v>
      </c>
      <c r="N17" s="18">
        <v>10</v>
      </c>
      <c r="O17" s="19">
        <v>0</v>
      </c>
      <c r="P17" s="20">
        <v>6.0000000000000001E-3</v>
      </c>
      <c r="Q17" s="30">
        <v>6.0000000000000001E-3</v>
      </c>
      <c r="R17" s="28">
        <v>6.0000000000000001E-3</v>
      </c>
      <c r="S17" s="29">
        <f t="shared" si="0"/>
        <v>6.0000000000000001E-3</v>
      </c>
      <c r="T17" s="149"/>
      <c r="U17" s="7" t="s">
        <v>205</v>
      </c>
    </row>
    <row r="18" spans="1:21" s="1" customFormat="1">
      <c r="A18" s="4" t="s">
        <v>196</v>
      </c>
      <c r="B18" s="4" t="s">
        <v>197</v>
      </c>
      <c r="C18" s="5" t="s">
        <v>198</v>
      </c>
      <c r="D18" s="4" t="s">
        <v>199</v>
      </c>
      <c r="E18" s="5" t="s">
        <v>200</v>
      </c>
      <c r="F18" s="4" t="s">
        <v>242</v>
      </c>
      <c r="G18" s="5" t="s">
        <v>202</v>
      </c>
      <c r="H18" s="160" t="s">
        <v>243</v>
      </c>
      <c r="I18" s="5" t="s">
        <v>211</v>
      </c>
      <c r="J18" s="11">
        <v>1</v>
      </c>
      <c r="K18" s="5" t="s">
        <v>198</v>
      </c>
      <c r="L18" s="5" t="s">
        <v>205</v>
      </c>
      <c r="M18" s="12">
        <v>44611</v>
      </c>
      <c r="N18" s="13">
        <v>10</v>
      </c>
      <c r="O18" s="14">
        <v>0</v>
      </c>
      <c r="P18" s="15">
        <v>22.816800000000001</v>
      </c>
      <c r="Q18" s="27">
        <v>22.816800000000001</v>
      </c>
      <c r="R18" s="28">
        <v>22.816800000000001</v>
      </c>
      <c r="S18" s="29">
        <f t="shared" si="0"/>
        <v>22.816800000000001</v>
      </c>
      <c r="T18" s="146"/>
      <c r="U18" s="5" t="s">
        <v>205</v>
      </c>
    </row>
    <row r="19" spans="1:21" s="1" customFormat="1">
      <c r="A19" s="6" t="s">
        <v>196</v>
      </c>
      <c r="B19" s="6" t="s">
        <v>197</v>
      </c>
      <c r="C19" s="7" t="s">
        <v>198</v>
      </c>
      <c r="D19" s="6" t="s">
        <v>199</v>
      </c>
      <c r="E19" s="7" t="s">
        <v>200</v>
      </c>
      <c r="F19" s="6" t="s">
        <v>244</v>
      </c>
      <c r="G19" s="7" t="s">
        <v>202</v>
      </c>
      <c r="H19" s="7" t="s">
        <v>245</v>
      </c>
      <c r="I19" s="7" t="s">
        <v>246</v>
      </c>
      <c r="J19" s="16">
        <v>1</v>
      </c>
      <c r="K19" s="7" t="s">
        <v>198</v>
      </c>
      <c r="L19" s="7" t="s">
        <v>205</v>
      </c>
      <c r="M19" s="17">
        <v>45313</v>
      </c>
      <c r="N19" s="18">
        <v>10</v>
      </c>
      <c r="O19" s="19">
        <v>0</v>
      </c>
      <c r="P19" s="20">
        <v>0.1804</v>
      </c>
      <c r="Q19" s="30">
        <v>0.1804</v>
      </c>
      <c r="R19" s="28">
        <v>0.1804</v>
      </c>
      <c r="S19" s="29">
        <f t="shared" si="0"/>
        <v>0.1804</v>
      </c>
      <c r="T19" s="149"/>
      <c r="U19" s="7" t="s">
        <v>205</v>
      </c>
    </row>
    <row r="20" spans="1:21" s="1" customFormat="1">
      <c r="A20" s="4" t="s">
        <v>196</v>
      </c>
      <c r="B20" s="4" t="s">
        <v>197</v>
      </c>
      <c r="C20" s="5" t="s">
        <v>198</v>
      </c>
      <c r="D20" s="4" t="s">
        <v>199</v>
      </c>
      <c r="E20" s="5" t="s">
        <v>200</v>
      </c>
      <c r="F20" s="4" t="s">
        <v>247</v>
      </c>
      <c r="G20" s="5" t="s">
        <v>202</v>
      </c>
      <c r="H20" s="5" t="s">
        <v>248</v>
      </c>
      <c r="I20" s="5" t="s">
        <v>205</v>
      </c>
      <c r="J20" s="11">
        <v>1</v>
      </c>
      <c r="K20" s="5" t="s">
        <v>198</v>
      </c>
      <c r="L20" s="5" t="s">
        <v>205</v>
      </c>
      <c r="M20" s="12">
        <v>44820</v>
      </c>
      <c r="N20" s="13">
        <v>10</v>
      </c>
      <c r="O20" s="14">
        <v>0</v>
      </c>
      <c r="P20" s="15">
        <v>0.9829</v>
      </c>
      <c r="Q20" s="27">
        <v>0.9829</v>
      </c>
      <c r="R20" s="28">
        <v>0.9829</v>
      </c>
      <c r="S20" s="29">
        <f t="shared" si="0"/>
        <v>0.9829</v>
      </c>
      <c r="T20" s="146"/>
      <c r="U20" s="5" t="s">
        <v>205</v>
      </c>
    </row>
    <row r="21" spans="1:21" s="1" customFormat="1">
      <c r="A21" s="6" t="s">
        <v>196</v>
      </c>
      <c r="B21" s="6" t="s">
        <v>197</v>
      </c>
      <c r="C21" s="7" t="s">
        <v>198</v>
      </c>
      <c r="D21" s="6" t="s">
        <v>199</v>
      </c>
      <c r="E21" s="7" t="s">
        <v>200</v>
      </c>
      <c r="F21" s="6" t="s">
        <v>249</v>
      </c>
      <c r="G21" s="7" t="s">
        <v>202</v>
      </c>
      <c r="H21" s="7" t="s">
        <v>250</v>
      </c>
      <c r="I21" s="7" t="s">
        <v>205</v>
      </c>
      <c r="J21" s="16">
        <v>6</v>
      </c>
      <c r="K21" s="7" t="s">
        <v>227</v>
      </c>
      <c r="L21" s="7" t="s">
        <v>205</v>
      </c>
      <c r="M21" s="17">
        <v>44776</v>
      </c>
      <c r="N21" s="18">
        <v>10</v>
      </c>
      <c r="O21" s="19">
        <v>0</v>
      </c>
      <c r="P21" s="20">
        <v>0.105</v>
      </c>
      <c r="Q21" s="30">
        <v>0.63</v>
      </c>
      <c r="R21" s="28">
        <v>0.105</v>
      </c>
      <c r="S21" s="29">
        <f t="shared" si="0"/>
        <v>0.63</v>
      </c>
      <c r="T21" s="149"/>
      <c r="U21" s="7" t="s">
        <v>205</v>
      </c>
    </row>
    <row r="22" spans="1:21" s="1" customFormat="1">
      <c r="A22" s="4" t="s">
        <v>196</v>
      </c>
      <c r="B22" s="4" t="s">
        <v>197</v>
      </c>
      <c r="C22" s="5" t="s">
        <v>198</v>
      </c>
      <c r="D22" s="4" t="s">
        <v>199</v>
      </c>
      <c r="E22" s="5" t="s">
        <v>200</v>
      </c>
      <c r="F22" s="4" t="s">
        <v>251</v>
      </c>
      <c r="G22" s="5" t="s">
        <v>202</v>
      </c>
      <c r="H22" s="5" t="s">
        <v>252</v>
      </c>
      <c r="I22" s="5" t="s">
        <v>253</v>
      </c>
      <c r="J22" s="11">
        <v>6</v>
      </c>
      <c r="K22" s="5" t="s">
        <v>227</v>
      </c>
      <c r="L22" s="5" t="s">
        <v>254</v>
      </c>
      <c r="M22" s="12">
        <v>44611</v>
      </c>
      <c r="N22" s="13">
        <v>10</v>
      </c>
      <c r="O22" s="14">
        <v>0</v>
      </c>
      <c r="P22" s="15">
        <v>6.4699999999999994E-2</v>
      </c>
      <c r="Q22" s="27">
        <v>0.38819999999999999</v>
      </c>
      <c r="R22" s="28">
        <v>6.4699999999999994E-2</v>
      </c>
      <c r="S22" s="29">
        <f t="shared" si="0"/>
        <v>0.38819999999999999</v>
      </c>
      <c r="T22" s="146"/>
      <c r="U22" s="5" t="s">
        <v>205</v>
      </c>
    </row>
    <row r="23" spans="1:21" s="1" customFormat="1">
      <c r="A23" s="6" t="s">
        <v>196</v>
      </c>
      <c r="B23" s="6" t="s">
        <v>197</v>
      </c>
      <c r="C23" s="7" t="s">
        <v>198</v>
      </c>
      <c r="D23" s="6" t="s">
        <v>199</v>
      </c>
      <c r="E23" s="7" t="s">
        <v>200</v>
      </c>
      <c r="F23" s="6" t="s">
        <v>255</v>
      </c>
      <c r="G23" s="7" t="s">
        <v>202</v>
      </c>
      <c r="H23" s="7" t="s">
        <v>256</v>
      </c>
      <c r="I23" s="7" t="s">
        <v>257</v>
      </c>
      <c r="J23" s="16">
        <v>1</v>
      </c>
      <c r="K23" s="7" t="s">
        <v>198</v>
      </c>
      <c r="L23" s="7" t="s">
        <v>205</v>
      </c>
      <c r="M23" s="17">
        <v>44611</v>
      </c>
      <c r="N23" s="18">
        <v>10</v>
      </c>
      <c r="O23" s="19">
        <v>0</v>
      </c>
      <c r="P23" s="20">
        <v>0.12870000000000001</v>
      </c>
      <c r="Q23" s="30">
        <v>0.12870000000000001</v>
      </c>
      <c r="R23" s="28">
        <v>0.12870000000000001</v>
      </c>
      <c r="S23" s="29">
        <f t="shared" si="0"/>
        <v>0.12870000000000001</v>
      </c>
      <c r="T23" s="149"/>
      <c r="U23" s="7" t="s">
        <v>205</v>
      </c>
    </row>
    <row r="24" spans="1:21" s="1" customFormat="1">
      <c r="A24" s="4" t="s">
        <v>196</v>
      </c>
      <c r="B24" s="4" t="s">
        <v>197</v>
      </c>
      <c r="C24" s="5" t="s">
        <v>198</v>
      </c>
      <c r="D24" s="4" t="s">
        <v>199</v>
      </c>
      <c r="E24" s="5" t="s">
        <v>200</v>
      </c>
      <c r="F24" s="4" t="s">
        <v>258</v>
      </c>
      <c r="G24" s="5" t="s">
        <v>202</v>
      </c>
      <c r="H24" s="161" t="s">
        <v>259</v>
      </c>
      <c r="I24" s="5" t="s">
        <v>260</v>
      </c>
      <c r="J24" s="11">
        <v>1</v>
      </c>
      <c r="K24" s="5" t="s">
        <v>198</v>
      </c>
      <c r="L24" s="5" t="s">
        <v>205</v>
      </c>
      <c r="M24" s="12">
        <v>44748</v>
      </c>
      <c r="N24" s="13">
        <v>10</v>
      </c>
      <c r="O24" s="14">
        <v>0</v>
      </c>
      <c r="P24" s="15">
        <v>10.75</v>
      </c>
      <c r="Q24" s="27">
        <v>10.75</v>
      </c>
      <c r="R24" s="28">
        <v>10.75</v>
      </c>
      <c r="S24" s="29">
        <f t="shared" si="0"/>
        <v>10.75</v>
      </c>
      <c r="T24" s="146"/>
      <c r="U24" s="5" t="s">
        <v>205</v>
      </c>
    </row>
    <row r="25" spans="1:21" s="1" customFormat="1">
      <c r="A25" s="6" t="s">
        <v>196</v>
      </c>
      <c r="B25" s="6" t="s">
        <v>197</v>
      </c>
      <c r="C25" s="7" t="s">
        <v>198</v>
      </c>
      <c r="D25" s="6" t="s">
        <v>199</v>
      </c>
      <c r="E25" s="7" t="s">
        <v>200</v>
      </c>
      <c r="F25" s="6" t="s">
        <v>261</v>
      </c>
      <c r="G25" s="7" t="s">
        <v>202</v>
      </c>
      <c r="H25" s="160" t="s">
        <v>262</v>
      </c>
      <c r="I25" s="7" t="s">
        <v>211</v>
      </c>
      <c r="J25" s="16">
        <v>1</v>
      </c>
      <c r="K25" s="7" t="s">
        <v>198</v>
      </c>
      <c r="L25" s="7" t="s">
        <v>205</v>
      </c>
      <c r="M25" s="17">
        <v>44611</v>
      </c>
      <c r="N25" s="18">
        <v>10</v>
      </c>
      <c r="O25" s="19">
        <v>0</v>
      </c>
      <c r="P25" s="20">
        <v>19.9941</v>
      </c>
      <c r="Q25" s="30">
        <v>19.9941</v>
      </c>
      <c r="R25" s="28">
        <v>19.9941</v>
      </c>
      <c r="S25" s="29">
        <f t="shared" si="0"/>
        <v>19.9941</v>
      </c>
      <c r="T25" s="149"/>
      <c r="U25" s="7" t="s">
        <v>205</v>
      </c>
    </row>
    <row r="26" spans="1:21" s="1" customFormat="1">
      <c r="A26" s="4" t="s">
        <v>196</v>
      </c>
      <c r="B26" s="4" t="s">
        <v>197</v>
      </c>
      <c r="C26" s="5" t="s">
        <v>198</v>
      </c>
      <c r="D26" s="4" t="s">
        <v>199</v>
      </c>
      <c r="E26" s="5" t="s">
        <v>200</v>
      </c>
      <c r="F26" s="4" t="s">
        <v>263</v>
      </c>
      <c r="G26" s="5" t="s">
        <v>202</v>
      </c>
      <c r="H26" s="5" t="s">
        <v>264</v>
      </c>
      <c r="I26" s="5" t="s">
        <v>205</v>
      </c>
      <c r="J26" s="11">
        <v>57</v>
      </c>
      <c r="K26" s="5" t="s">
        <v>198</v>
      </c>
      <c r="L26" s="5" t="s">
        <v>205</v>
      </c>
      <c r="M26" s="12">
        <v>45639</v>
      </c>
      <c r="N26" s="13">
        <v>10</v>
      </c>
      <c r="O26" s="14">
        <v>0</v>
      </c>
      <c r="P26" s="15">
        <v>5.7000000000000002E-3</v>
      </c>
      <c r="Q26" s="27">
        <v>0.32490000000000002</v>
      </c>
      <c r="R26" s="28">
        <v>5.7000000000000002E-3</v>
      </c>
      <c r="S26" s="29">
        <f t="shared" si="0"/>
        <v>0.32490000000000002</v>
      </c>
      <c r="T26" s="146"/>
      <c r="U26" s="5" t="s">
        <v>205</v>
      </c>
    </row>
    <row r="27" spans="1:21" s="1" customFormat="1">
      <c r="A27" s="6" t="s">
        <v>196</v>
      </c>
      <c r="B27" s="6" t="s">
        <v>197</v>
      </c>
      <c r="C27" s="7" t="s">
        <v>198</v>
      </c>
      <c r="D27" s="6" t="s">
        <v>199</v>
      </c>
      <c r="E27" s="7" t="s">
        <v>200</v>
      </c>
      <c r="F27" s="6" t="s">
        <v>265</v>
      </c>
      <c r="G27" s="7" t="s">
        <v>202</v>
      </c>
      <c r="H27" s="7" t="s">
        <v>266</v>
      </c>
      <c r="I27" s="7" t="s">
        <v>267</v>
      </c>
      <c r="J27" s="16">
        <v>3</v>
      </c>
      <c r="K27" s="7" t="s">
        <v>198</v>
      </c>
      <c r="L27" s="7" t="s">
        <v>205</v>
      </c>
      <c r="M27" s="17">
        <v>44611</v>
      </c>
      <c r="N27" s="18">
        <v>10</v>
      </c>
      <c r="O27" s="19">
        <v>0</v>
      </c>
      <c r="P27" s="20">
        <v>4.5999999999999999E-2</v>
      </c>
      <c r="Q27" s="30">
        <v>0.13800000000000001</v>
      </c>
      <c r="R27" s="28">
        <v>4.5999999999999999E-2</v>
      </c>
      <c r="S27" s="29">
        <f t="shared" si="0"/>
        <v>0.13800000000000001</v>
      </c>
      <c r="T27" s="149"/>
      <c r="U27" s="7" t="s">
        <v>205</v>
      </c>
    </row>
    <row r="28" spans="1:21" s="1" customFormat="1">
      <c r="A28" s="4" t="s">
        <v>196</v>
      </c>
      <c r="B28" s="4" t="s">
        <v>197</v>
      </c>
      <c r="C28" s="5" t="s">
        <v>198</v>
      </c>
      <c r="D28" s="4" t="s">
        <v>199</v>
      </c>
      <c r="E28" s="5" t="s">
        <v>200</v>
      </c>
      <c r="F28" s="4" t="s">
        <v>268</v>
      </c>
      <c r="G28" s="5" t="s">
        <v>202</v>
      </c>
      <c r="H28" s="160" t="s">
        <v>269</v>
      </c>
      <c r="I28" s="5" t="s">
        <v>205</v>
      </c>
      <c r="J28" s="11">
        <v>1</v>
      </c>
      <c r="K28" s="5" t="s">
        <v>198</v>
      </c>
      <c r="L28" s="5" t="s">
        <v>205</v>
      </c>
      <c r="M28" s="12">
        <v>45368</v>
      </c>
      <c r="N28" s="13">
        <v>10</v>
      </c>
      <c r="O28" s="14">
        <v>0</v>
      </c>
      <c r="P28" s="15">
        <v>14.4</v>
      </c>
      <c r="Q28" s="27">
        <v>14.4</v>
      </c>
      <c r="R28" s="28">
        <v>14.4</v>
      </c>
      <c r="S28" s="29">
        <f t="shared" si="0"/>
        <v>14.4</v>
      </c>
      <c r="T28" s="146"/>
      <c r="U28" s="5" t="s">
        <v>205</v>
      </c>
    </row>
    <row r="29" spans="1:21" s="1" customFormat="1">
      <c r="A29" s="6" t="s">
        <v>196</v>
      </c>
      <c r="B29" s="6" t="s">
        <v>197</v>
      </c>
      <c r="C29" s="7" t="s">
        <v>198</v>
      </c>
      <c r="D29" s="6" t="s">
        <v>199</v>
      </c>
      <c r="E29" s="7" t="s">
        <v>200</v>
      </c>
      <c r="F29" s="6" t="s">
        <v>270</v>
      </c>
      <c r="G29" s="7" t="s">
        <v>271</v>
      </c>
      <c r="H29" s="7" t="s">
        <v>272</v>
      </c>
      <c r="I29" s="7" t="s">
        <v>260</v>
      </c>
      <c r="J29" s="16">
        <v>1</v>
      </c>
      <c r="K29" s="7" t="s">
        <v>198</v>
      </c>
      <c r="L29" s="7" t="s">
        <v>205</v>
      </c>
      <c r="M29" s="17">
        <v>44611</v>
      </c>
      <c r="N29" s="18">
        <v>10</v>
      </c>
      <c r="O29" s="19">
        <v>0</v>
      </c>
      <c r="P29" s="20">
        <v>16.062660000000001</v>
      </c>
      <c r="Q29" s="30">
        <v>16.062660000000001</v>
      </c>
      <c r="R29" s="28">
        <f>4.3531</f>
        <v>4.3531000000000004</v>
      </c>
      <c r="S29" s="29">
        <f t="shared" si="0"/>
        <v>4.3531000000000004</v>
      </c>
      <c r="T29" s="149">
        <v>11.64</v>
      </c>
      <c r="U29" s="162" t="s">
        <v>76</v>
      </c>
    </row>
    <row r="30" spans="1:21" s="1" customFormat="1">
      <c r="A30" s="4" t="s">
        <v>196</v>
      </c>
      <c r="B30" s="4" t="s">
        <v>197</v>
      </c>
      <c r="C30" s="5" t="s">
        <v>198</v>
      </c>
      <c r="D30" s="4" t="s">
        <v>199</v>
      </c>
      <c r="E30" s="5" t="s">
        <v>200</v>
      </c>
      <c r="F30" s="4" t="s">
        <v>273</v>
      </c>
      <c r="G30" s="5" t="s">
        <v>271</v>
      </c>
      <c r="H30" s="5" t="s">
        <v>274</v>
      </c>
      <c r="I30" s="5" t="s">
        <v>211</v>
      </c>
      <c r="J30" s="11">
        <v>1</v>
      </c>
      <c r="K30" s="5" t="s">
        <v>198</v>
      </c>
      <c r="L30" s="5" t="s">
        <v>205</v>
      </c>
      <c r="M30" s="12">
        <v>44611</v>
      </c>
      <c r="N30" s="13">
        <v>10</v>
      </c>
      <c r="O30" s="14">
        <v>0</v>
      </c>
      <c r="P30" s="15">
        <v>29.36666</v>
      </c>
      <c r="Q30" s="27">
        <v>29.36666</v>
      </c>
      <c r="R30" s="28">
        <v>15.462400000000001</v>
      </c>
      <c r="S30" s="29">
        <f t="shared" si="0"/>
        <v>15.462400000000001</v>
      </c>
      <c r="T30" s="146"/>
      <c r="U30" s="5" t="s">
        <v>205</v>
      </c>
    </row>
    <row r="31" spans="1:21" s="1" customFormat="1">
      <c r="A31" s="6" t="s">
        <v>196</v>
      </c>
      <c r="B31" s="6" t="s">
        <v>197</v>
      </c>
      <c r="C31" s="7" t="s">
        <v>198</v>
      </c>
      <c r="D31" s="6" t="s">
        <v>199</v>
      </c>
      <c r="E31" s="7" t="s">
        <v>200</v>
      </c>
      <c r="F31" s="6" t="s">
        <v>275</v>
      </c>
      <c r="G31" s="7" t="s">
        <v>202</v>
      </c>
      <c r="H31" s="7" t="s">
        <v>276</v>
      </c>
      <c r="I31" s="7" t="s">
        <v>211</v>
      </c>
      <c r="J31" s="16">
        <v>1</v>
      </c>
      <c r="K31" s="7" t="s">
        <v>198</v>
      </c>
      <c r="L31" s="7" t="s">
        <v>205</v>
      </c>
      <c r="M31" s="17">
        <v>44846</v>
      </c>
      <c r="N31" s="18">
        <v>10</v>
      </c>
      <c r="O31" s="19">
        <v>0</v>
      </c>
      <c r="P31" s="20">
        <v>0.88500000000000001</v>
      </c>
      <c r="Q31" s="30">
        <v>0.88500000000000001</v>
      </c>
      <c r="R31" s="28">
        <v>0.88500000000000001</v>
      </c>
      <c r="S31" s="29">
        <f t="shared" si="0"/>
        <v>0.88500000000000001</v>
      </c>
      <c r="T31" s="149"/>
      <c r="U31" s="7" t="s">
        <v>205</v>
      </c>
    </row>
    <row r="32" spans="1:21" s="1" customFormat="1">
      <c r="A32" s="4" t="s">
        <v>196</v>
      </c>
      <c r="B32" s="4" t="s">
        <v>197</v>
      </c>
      <c r="C32" s="5" t="s">
        <v>198</v>
      </c>
      <c r="D32" s="4" t="s">
        <v>199</v>
      </c>
      <c r="E32" s="5" t="s">
        <v>200</v>
      </c>
      <c r="F32" s="4" t="s">
        <v>277</v>
      </c>
      <c r="G32" s="5" t="s">
        <v>202</v>
      </c>
      <c r="H32" s="5" t="s">
        <v>278</v>
      </c>
      <c r="I32" s="5" t="s">
        <v>279</v>
      </c>
      <c r="J32" s="11">
        <v>1</v>
      </c>
      <c r="K32" s="5" t="s">
        <v>198</v>
      </c>
      <c r="L32" s="5" t="s">
        <v>205</v>
      </c>
      <c r="M32" s="12">
        <v>44846</v>
      </c>
      <c r="N32" s="13">
        <v>10</v>
      </c>
      <c r="O32" s="14">
        <v>0</v>
      </c>
      <c r="P32" s="15">
        <v>30.973500000000001</v>
      </c>
      <c r="Q32" s="27">
        <v>30.973500000000001</v>
      </c>
      <c r="R32" s="28">
        <v>30.973500000000001</v>
      </c>
      <c r="S32" s="29">
        <f t="shared" si="0"/>
        <v>30.973500000000001</v>
      </c>
      <c r="T32" s="146"/>
      <c r="U32" s="5" t="s">
        <v>205</v>
      </c>
    </row>
    <row r="33" spans="1:21" s="1" customFormat="1">
      <c r="A33" s="6" t="s">
        <v>196</v>
      </c>
      <c r="B33" s="6" t="s">
        <v>197</v>
      </c>
      <c r="C33" s="7" t="s">
        <v>198</v>
      </c>
      <c r="D33" s="6" t="s">
        <v>199</v>
      </c>
      <c r="E33" s="7" t="s">
        <v>200</v>
      </c>
      <c r="F33" s="6" t="s">
        <v>280</v>
      </c>
      <c r="G33" s="7" t="s">
        <v>202</v>
      </c>
      <c r="H33" s="7" t="s">
        <v>281</v>
      </c>
      <c r="I33" s="7" t="s">
        <v>211</v>
      </c>
      <c r="J33" s="16">
        <v>1</v>
      </c>
      <c r="K33" s="7" t="s">
        <v>198</v>
      </c>
      <c r="L33" s="7" t="s">
        <v>205</v>
      </c>
      <c r="M33" s="17">
        <v>44846</v>
      </c>
      <c r="N33" s="18">
        <v>10</v>
      </c>
      <c r="O33" s="19">
        <v>0</v>
      </c>
      <c r="P33" s="20">
        <v>0.88500000000000001</v>
      </c>
      <c r="Q33" s="30">
        <v>0.88500000000000001</v>
      </c>
      <c r="R33" s="28">
        <v>0.88500000000000001</v>
      </c>
      <c r="S33" s="29">
        <f t="shared" si="0"/>
        <v>0.88500000000000001</v>
      </c>
      <c r="T33" s="149"/>
      <c r="U33" s="7" t="s">
        <v>205</v>
      </c>
    </row>
    <row r="34" spans="1:21" s="1" customFormat="1">
      <c r="A34" s="4" t="s">
        <v>196</v>
      </c>
      <c r="B34" s="4" t="s">
        <v>197</v>
      </c>
      <c r="C34" s="5" t="s">
        <v>198</v>
      </c>
      <c r="D34" s="4" t="s">
        <v>199</v>
      </c>
      <c r="E34" s="5" t="s">
        <v>200</v>
      </c>
      <c r="F34" s="4" t="s">
        <v>282</v>
      </c>
      <c r="G34" s="5" t="s">
        <v>202</v>
      </c>
      <c r="H34" s="5" t="s">
        <v>283</v>
      </c>
      <c r="I34" s="5" t="s">
        <v>60</v>
      </c>
      <c r="J34" s="11">
        <v>1</v>
      </c>
      <c r="K34" s="5" t="s">
        <v>198</v>
      </c>
      <c r="L34" s="5" t="s">
        <v>205</v>
      </c>
      <c r="M34" s="12">
        <v>44611</v>
      </c>
      <c r="N34" s="13">
        <v>10</v>
      </c>
      <c r="O34" s="14">
        <v>0</v>
      </c>
      <c r="P34" s="15">
        <v>5.2541000000000002</v>
      </c>
      <c r="Q34" s="27">
        <v>5.2541000000000002</v>
      </c>
      <c r="R34" s="28">
        <v>5.2541000000000002</v>
      </c>
      <c r="S34" s="29">
        <f t="shared" si="0"/>
        <v>5.2541000000000002</v>
      </c>
      <c r="T34" s="146"/>
      <c r="U34" s="5" t="s">
        <v>205</v>
      </c>
    </row>
    <row r="35" spans="1:21" s="1" customFormat="1">
      <c r="A35" s="6" t="s">
        <v>196</v>
      </c>
      <c r="B35" s="6" t="s">
        <v>197</v>
      </c>
      <c r="C35" s="7" t="s">
        <v>198</v>
      </c>
      <c r="D35" s="6" t="s">
        <v>199</v>
      </c>
      <c r="E35" s="7" t="s">
        <v>200</v>
      </c>
      <c r="F35" s="6" t="s">
        <v>284</v>
      </c>
      <c r="G35" s="7" t="s">
        <v>202</v>
      </c>
      <c r="H35" s="7" t="s">
        <v>285</v>
      </c>
      <c r="I35" s="7" t="s">
        <v>211</v>
      </c>
      <c r="J35" s="16">
        <v>1</v>
      </c>
      <c r="K35" s="7" t="s">
        <v>198</v>
      </c>
      <c r="L35" s="7" t="s">
        <v>205</v>
      </c>
      <c r="M35" s="17">
        <v>44611</v>
      </c>
      <c r="N35" s="18">
        <v>10</v>
      </c>
      <c r="O35" s="19">
        <v>0</v>
      </c>
      <c r="P35" s="20">
        <v>1.47</v>
      </c>
      <c r="Q35" s="30">
        <v>1.47</v>
      </c>
      <c r="R35" s="28">
        <v>1.47</v>
      </c>
      <c r="S35" s="29">
        <f t="shared" si="0"/>
        <v>1.47</v>
      </c>
      <c r="T35" s="149"/>
      <c r="U35" s="7" t="s">
        <v>205</v>
      </c>
    </row>
    <row r="36" spans="1:21" s="1" customFormat="1">
      <c r="A36" s="4" t="s">
        <v>196</v>
      </c>
      <c r="B36" s="4" t="s">
        <v>197</v>
      </c>
      <c r="C36" s="5" t="s">
        <v>198</v>
      </c>
      <c r="D36" s="4" t="s">
        <v>199</v>
      </c>
      <c r="E36" s="5" t="s">
        <v>200</v>
      </c>
      <c r="F36" s="4" t="s">
        <v>286</v>
      </c>
      <c r="G36" s="5" t="s">
        <v>202</v>
      </c>
      <c r="H36" s="5" t="s">
        <v>287</v>
      </c>
      <c r="I36" s="5" t="s">
        <v>260</v>
      </c>
      <c r="J36" s="11">
        <v>1</v>
      </c>
      <c r="K36" s="5" t="s">
        <v>198</v>
      </c>
      <c r="L36" s="5" t="s">
        <v>205</v>
      </c>
      <c r="M36" s="12">
        <v>44611</v>
      </c>
      <c r="N36" s="13">
        <v>10</v>
      </c>
      <c r="O36" s="14">
        <v>0</v>
      </c>
      <c r="P36" s="15">
        <v>11.79</v>
      </c>
      <c r="Q36" s="27">
        <v>11.79</v>
      </c>
      <c r="R36" s="28">
        <v>11.79</v>
      </c>
      <c r="S36" s="29">
        <f t="shared" si="0"/>
        <v>11.79</v>
      </c>
      <c r="T36" s="146"/>
      <c r="U36" s="5" t="s">
        <v>205</v>
      </c>
    </row>
    <row r="37" spans="1:21" s="1" customFormat="1">
      <c r="A37" s="6" t="s">
        <v>196</v>
      </c>
      <c r="B37" s="6" t="s">
        <v>197</v>
      </c>
      <c r="C37" s="7" t="s">
        <v>198</v>
      </c>
      <c r="D37" s="6" t="s">
        <v>199</v>
      </c>
      <c r="E37" s="7" t="s">
        <v>200</v>
      </c>
      <c r="F37" s="6" t="s">
        <v>288</v>
      </c>
      <c r="G37" s="7" t="s">
        <v>202</v>
      </c>
      <c r="H37" s="7" t="s">
        <v>289</v>
      </c>
      <c r="I37" s="7" t="s">
        <v>205</v>
      </c>
      <c r="J37" s="16">
        <v>1</v>
      </c>
      <c r="K37" s="7" t="s">
        <v>198</v>
      </c>
      <c r="L37" s="7" t="s">
        <v>254</v>
      </c>
      <c r="M37" s="17">
        <v>45392</v>
      </c>
      <c r="N37" s="18">
        <v>10</v>
      </c>
      <c r="O37" s="19">
        <v>0</v>
      </c>
      <c r="P37" s="20">
        <v>2.2700000000000001E-2</v>
      </c>
      <c r="Q37" s="30">
        <v>2.2700000000000001E-2</v>
      </c>
      <c r="R37" s="28">
        <v>2.2700000000000001E-2</v>
      </c>
      <c r="S37" s="29">
        <f t="shared" si="0"/>
        <v>2.2700000000000001E-2</v>
      </c>
      <c r="T37" s="149"/>
      <c r="U37" s="7" t="s">
        <v>205</v>
      </c>
    </row>
    <row r="38" spans="1:21" s="1" customFormat="1">
      <c r="A38" s="4" t="s">
        <v>196</v>
      </c>
      <c r="B38" s="4" t="s">
        <v>197</v>
      </c>
      <c r="C38" s="5" t="s">
        <v>198</v>
      </c>
      <c r="D38" s="4" t="s">
        <v>199</v>
      </c>
      <c r="E38" s="5" t="s">
        <v>200</v>
      </c>
      <c r="F38" s="4" t="s">
        <v>290</v>
      </c>
      <c r="G38" s="5" t="s">
        <v>202</v>
      </c>
      <c r="H38" s="5" t="s">
        <v>291</v>
      </c>
      <c r="I38" s="5" t="s">
        <v>292</v>
      </c>
      <c r="J38" s="11">
        <v>1</v>
      </c>
      <c r="K38" s="5" t="s">
        <v>198</v>
      </c>
      <c r="L38" s="5" t="s">
        <v>254</v>
      </c>
      <c r="M38" s="12">
        <v>44634</v>
      </c>
      <c r="N38" s="13">
        <v>10</v>
      </c>
      <c r="O38" s="14">
        <v>0</v>
      </c>
      <c r="P38" s="15">
        <v>0.38936999999999999</v>
      </c>
      <c r="Q38" s="27">
        <v>0.38936999999999999</v>
      </c>
      <c r="R38" s="28">
        <v>0.38940000000000002</v>
      </c>
      <c r="S38" s="29">
        <f t="shared" si="0"/>
        <v>0.38940000000000002</v>
      </c>
      <c r="T38" s="146"/>
      <c r="U38" s="5" t="s">
        <v>205</v>
      </c>
    </row>
    <row r="39" spans="1:21" s="1" customFormat="1">
      <c r="A39" s="6" t="s">
        <v>196</v>
      </c>
      <c r="B39" s="6" t="s">
        <v>197</v>
      </c>
      <c r="C39" s="7" t="s">
        <v>198</v>
      </c>
      <c r="D39" s="6" t="s">
        <v>199</v>
      </c>
      <c r="E39" s="7" t="s">
        <v>200</v>
      </c>
      <c r="F39" s="6" t="s">
        <v>293</v>
      </c>
      <c r="G39" s="7" t="s">
        <v>271</v>
      </c>
      <c r="H39" s="7" t="s">
        <v>294</v>
      </c>
      <c r="I39" s="7" t="s">
        <v>211</v>
      </c>
      <c r="J39" s="16">
        <v>1</v>
      </c>
      <c r="K39" s="7" t="s">
        <v>198</v>
      </c>
      <c r="L39" s="7" t="s">
        <v>205</v>
      </c>
      <c r="M39" s="17">
        <v>44611</v>
      </c>
      <c r="N39" s="18">
        <v>10</v>
      </c>
      <c r="O39" s="19">
        <v>0</v>
      </c>
      <c r="P39" s="20">
        <v>45.885060000000003</v>
      </c>
      <c r="Q39" s="30">
        <v>45.885060000000003</v>
      </c>
      <c r="R39" s="28">
        <f>34.5019</f>
        <v>34.501899999999999</v>
      </c>
      <c r="S39" s="29">
        <f t="shared" si="0"/>
        <v>34.501899999999999</v>
      </c>
      <c r="T39" s="149">
        <v>34.501860000000001</v>
      </c>
      <c r="U39" s="162" t="s">
        <v>76</v>
      </c>
    </row>
    <row r="40" spans="1:21" s="1" customFormat="1">
      <c r="A40" s="4" t="s">
        <v>196</v>
      </c>
      <c r="B40" s="4" t="s">
        <v>197</v>
      </c>
      <c r="C40" s="5" t="s">
        <v>198</v>
      </c>
      <c r="D40" s="4" t="s">
        <v>199</v>
      </c>
      <c r="E40" s="5" t="s">
        <v>200</v>
      </c>
      <c r="F40" s="4" t="s">
        <v>295</v>
      </c>
      <c r="G40" s="5" t="s">
        <v>271</v>
      </c>
      <c r="H40" s="5" t="s">
        <v>296</v>
      </c>
      <c r="I40" s="5" t="s">
        <v>211</v>
      </c>
      <c r="J40" s="11">
        <v>1</v>
      </c>
      <c r="K40" s="5" t="s">
        <v>198</v>
      </c>
      <c r="L40" s="5" t="s">
        <v>205</v>
      </c>
      <c r="M40" s="12">
        <v>44611</v>
      </c>
      <c r="N40" s="13">
        <v>10</v>
      </c>
      <c r="O40" s="14">
        <v>0</v>
      </c>
      <c r="P40" s="15">
        <v>80.045100000000005</v>
      </c>
      <c r="Q40" s="27">
        <v>80.045100000000005</v>
      </c>
      <c r="R40" s="28">
        <v>63.080400681299999</v>
      </c>
      <c r="S40" s="29">
        <f t="shared" si="0"/>
        <v>63.080400681299999</v>
      </c>
      <c r="T40" s="146"/>
      <c r="U40" s="5" t="s">
        <v>205</v>
      </c>
    </row>
    <row r="41" spans="1:21" s="1" customFormat="1">
      <c r="A41" s="6" t="s">
        <v>196</v>
      </c>
      <c r="B41" s="6" t="s">
        <v>197</v>
      </c>
      <c r="C41" s="7" t="s">
        <v>198</v>
      </c>
      <c r="D41" s="6" t="s">
        <v>199</v>
      </c>
      <c r="E41" s="7" t="s">
        <v>200</v>
      </c>
      <c r="F41" s="6" t="s">
        <v>297</v>
      </c>
      <c r="G41" s="7" t="s">
        <v>202</v>
      </c>
      <c r="H41" s="7" t="s">
        <v>298</v>
      </c>
      <c r="I41" s="7" t="s">
        <v>211</v>
      </c>
      <c r="J41" s="16">
        <v>1</v>
      </c>
      <c r="K41" s="7" t="s">
        <v>198</v>
      </c>
      <c r="L41" s="7" t="s">
        <v>205</v>
      </c>
      <c r="M41" s="17">
        <v>44611</v>
      </c>
      <c r="N41" s="18">
        <v>10</v>
      </c>
      <c r="O41" s="19">
        <v>0</v>
      </c>
      <c r="P41" s="20">
        <v>15</v>
      </c>
      <c r="Q41" s="30">
        <v>15</v>
      </c>
      <c r="R41" s="28">
        <v>15</v>
      </c>
      <c r="S41" s="29">
        <f t="shared" si="0"/>
        <v>15</v>
      </c>
      <c r="T41" s="149"/>
      <c r="U41" s="7" t="s">
        <v>205</v>
      </c>
    </row>
    <row r="42" spans="1:21" s="1" customFormat="1">
      <c r="A42" s="4" t="s">
        <v>196</v>
      </c>
      <c r="B42" s="4" t="s">
        <v>197</v>
      </c>
      <c r="C42" s="5" t="s">
        <v>198</v>
      </c>
      <c r="D42" s="4" t="s">
        <v>199</v>
      </c>
      <c r="E42" s="5" t="s">
        <v>200</v>
      </c>
      <c r="F42" s="4" t="s">
        <v>299</v>
      </c>
      <c r="G42" s="5" t="s">
        <v>271</v>
      </c>
      <c r="H42" s="5" t="s">
        <v>300</v>
      </c>
      <c r="I42" s="5" t="s">
        <v>301</v>
      </c>
      <c r="J42" s="11">
        <v>1</v>
      </c>
      <c r="K42" s="5" t="s">
        <v>198</v>
      </c>
      <c r="L42" s="5" t="s">
        <v>205</v>
      </c>
      <c r="M42" s="12">
        <v>45373</v>
      </c>
      <c r="N42" s="13">
        <v>10</v>
      </c>
      <c r="O42" s="14">
        <v>0</v>
      </c>
      <c r="P42" s="15">
        <v>36.802199999999999</v>
      </c>
      <c r="Q42" s="27">
        <v>36.802199999999999</v>
      </c>
      <c r="R42" s="28">
        <f>25.419</f>
        <v>25.419</v>
      </c>
      <c r="S42" s="29">
        <f t="shared" si="0"/>
        <v>25.419</v>
      </c>
      <c r="T42" s="146">
        <v>25.418999500000002</v>
      </c>
      <c r="U42" s="162" t="s">
        <v>76</v>
      </c>
    </row>
    <row r="43" spans="1:21" s="1" customFormat="1">
      <c r="A43" s="6" t="s">
        <v>196</v>
      </c>
      <c r="B43" s="6" t="s">
        <v>197</v>
      </c>
      <c r="C43" s="7" t="s">
        <v>198</v>
      </c>
      <c r="D43" s="6" t="s">
        <v>199</v>
      </c>
      <c r="E43" s="7" t="s">
        <v>200</v>
      </c>
      <c r="F43" s="6" t="s">
        <v>302</v>
      </c>
      <c r="G43" s="7" t="s">
        <v>202</v>
      </c>
      <c r="H43" s="7" t="s">
        <v>303</v>
      </c>
      <c r="I43" s="7" t="s">
        <v>211</v>
      </c>
      <c r="J43" s="16">
        <v>1</v>
      </c>
      <c r="K43" s="7" t="s">
        <v>198</v>
      </c>
      <c r="L43" s="7" t="s">
        <v>205</v>
      </c>
      <c r="M43" s="17">
        <v>44846</v>
      </c>
      <c r="N43" s="18">
        <v>10</v>
      </c>
      <c r="O43" s="19">
        <v>0</v>
      </c>
      <c r="P43" s="20">
        <v>7.2272999999999996</v>
      </c>
      <c r="Q43" s="30">
        <v>7.2272999999999996</v>
      </c>
      <c r="R43" s="28">
        <v>7.2272999999999996</v>
      </c>
      <c r="S43" s="29">
        <f t="shared" si="0"/>
        <v>7.2272999999999996</v>
      </c>
      <c r="T43" s="149"/>
      <c r="U43" s="7" t="s">
        <v>205</v>
      </c>
    </row>
    <row r="44" spans="1:21" s="1" customFormat="1">
      <c r="A44" s="4" t="s">
        <v>196</v>
      </c>
      <c r="B44" s="4" t="s">
        <v>197</v>
      </c>
      <c r="C44" s="5" t="s">
        <v>198</v>
      </c>
      <c r="D44" s="4" t="s">
        <v>199</v>
      </c>
      <c r="E44" s="5" t="s">
        <v>200</v>
      </c>
      <c r="F44" s="4" t="s">
        <v>304</v>
      </c>
      <c r="G44" s="5" t="s">
        <v>271</v>
      </c>
      <c r="H44" s="5" t="s">
        <v>305</v>
      </c>
      <c r="I44" s="5" t="s">
        <v>211</v>
      </c>
      <c r="J44" s="11">
        <v>1</v>
      </c>
      <c r="K44" s="5" t="s">
        <v>198</v>
      </c>
      <c r="L44" s="5" t="s">
        <v>205</v>
      </c>
      <c r="M44" s="12">
        <v>44611</v>
      </c>
      <c r="N44" s="13">
        <v>10</v>
      </c>
      <c r="O44" s="14">
        <v>0</v>
      </c>
      <c r="P44" s="15">
        <v>47.60962</v>
      </c>
      <c r="Q44" s="27">
        <v>47.60962</v>
      </c>
      <c r="R44" s="28">
        <v>33.705300000000001</v>
      </c>
      <c r="S44" s="29">
        <f t="shared" si="0"/>
        <v>33.705300000000001</v>
      </c>
      <c r="T44" s="146"/>
      <c r="U44" s="5" t="s">
        <v>205</v>
      </c>
    </row>
    <row r="45" spans="1:21" s="1" customFormat="1">
      <c r="A45" s="6" t="s">
        <v>196</v>
      </c>
      <c r="B45" s="6" t="s">
        <v>197</v>
      </c>
      <c r="C45" s="7" t="s">
        <v>198</v>
      </c>
      <c r="D45" s="6" t="s">
        <v>199</v>
      </c>
      <c r="E45" s="7" t="s">
        <v>200</v>
      </c>
      <c r="F45" s="6" t="s">
        <v>306</v>
      </c>
      <c r="G45" s="7" t="s">
        <v>271</v>
      </c>
      <c r="H45" s="7" t="s">
        <v>307</v>
      </c>
      <c r="I45" s="7" t="s">
        <v>211</v>
      </c>
      <c r="J45" s="16">
        <v>1</v>
      </c>
      <c r="K45" s="7" t="s">
        <v>198</v>
      </c>
      <c r="L45" s="7" t="s">
        <v>205</v>
      </c>
      <c r="M45" s="17">
        <v>44611</v>
      </c>
      <c r="N45" s="18">
        <v>10</v>
      </c>
      <c r="O45" s="19">
        <v>0</v>
      </c>
      <c r="P45" s="20">
        <v>346.99310000000003</v>
      </c>
      <c r="Q45" s="30">
        <v>346.99310000000003</v>
      </c>
      <c r="R45" s="28">
        <v>288.31220136399998</v>
      </c>
      <c r="S45" s="29">
        <f t="shared" si="0"/>
        <v>288.31220136399998</v>
      </c>
      <c r="T45" s="149"/>
      <c r="U45" s="7" t="s">
        <v>205</v>
      </c>
    </row>
    <row r="46" spans="1:21" s="1" customFormat="1">
      <c r="A46" s="4" t="s">
        <v>196</v>
      </c>
      <c r="B46" s="4" t="s">
        <v>197</v>
      </c>
      <c r="C46" s="5" t="s">
        <v>198</v>
      </c>
      <c r="D46" s="4" t="s">
        <v>199</v>
      </c>
      <c r="E46" s="5" t="s">
        <v>200</v>
      </c>
      <c r="F46" s="4" t="s">
        <v>308</v>
      </c>
      <c r="G46" s="5" t="s">
        <v>202</v>
      </c>
      <c r="H46" s="5" t="s">
        <v>309</v>
      </c>
      <c r="I46" s="5" t="s">
        <v>310</v>
      </c>
      <c r="J46" s="11">
        <v>1</v>
      </c>
      <c r="K46" s="5" t="s">
        <v>198</v>
      </c>
      <c r="L46" s="5" t="s">
        <v>205</v>
      </c>
      <c r="M46" s="12">
        <v>44611</v>
      </c>
      <c r="N46" s="13">
        <v>10</v>
      </c>
      <c r="O46" s="14">
        <v>0</v>
      </c>
      <c r="P46" s="15">
        <v>1.3762000000000001</v>
      </c>
      <c r="Q46" s="27">
        <v>1.3762000000000001</v>
      </c>
      <c r="R46" s="28">
        <v>1.3762000000000001</v>
      </c>
      <c r="S46" s="29">
        <f t="shared" si="0"/>
        <v>1.3762000000000001</v>
      </c>
      <c r="T46" s="146"/>
      <c r="U46" s="5" t="s">
        <v>205</v>
      </c>
    </row>
    <row r="47" spans="1:21">
      <c r="S47" s="2">
        <f>SUM(S2:S46)</f>
        <v>843.88570204530004</v>
      </c>
    </row>
  </sheetData>
  <phoneticPr fontId="48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"/>
  <sheetViews>
    <sheetView zoomScale="85" zoomScaleNormal="85" workbookViewId="0">
      <selection activeCell="R22" sqref="R22"/>
    </sheetView>
  </sheetViews>
  <sheetFormatPr defaultColWidth="8.75" defaultRowHeight="13.5"/>
  <cols>
    <col min="1" max="4" width="4.75" customWidth="1"/>
    <col min="9" max="10" width="4.375" customWidth="1"/>
    <col min="12" max="12" width="4.375" customWidth="1"/>
    <col min="14" max="14" width="4.25" customWidth="1"/>
    <col min="15" max="16" width="5.375" customWidth="1"/>
    <col min="17" max="17" width="7.875" customWidth="1"/>
  </cols>
  <sheetData>
    <row r="1" spans="1:38" s="48" customFormat="1" ht="39.950000000000003" customHeight="1">
      <c r="A1" s="56">
        <v>1</v>
      </c>
      <c r="B1" s="59"/>
      <c r="C1" s="59">
        <v>1</v>
      </c>
      <c r="D1" s="59"/>
      <c r="E1" s="59" t="s">
        <v>311</v>
      </c>
      <c r="F1" s="69" t="s">
        <v>79</v>
      </c>
      <c r="G1" s="70" t="s">
        <v>312</v>
      </c>
      <c r="H1" s="74" t="s">
        <v>313</v>
      </c>
      <c r="I1" s="81" t="s">
        <v>314</v>
      </c>
      <c r="J1" s="72" t="s">
        <v>315</v>
      </c>
      <c r="K1" s="90"/>
      <c r="L1" s="91" t="s">
        <v>316</v>
      </c>
      <c r="M1" s="92" t="s">
        <v>317</v>
      </c>
      <c r="N1" s="91" t="s">
        <v>318</v>
      </c>
      <c r="O1" s="94" t="s">
        <v>319</v>
      </c>
      <c r="P1" s="95" t="s">
        <v>320</v>
      </c>
      <c r="Q1" s="81" t="s">
        <v>321</v>
      </c>
      <c r="R1" s="109" t="s">
        <v>322</v>
      </c>
      <c r="S1" s="93" t="s">
        <v>323</v>
      </c>
      <c r="T1" s="58" t="s">
        <v>324</v>
      </c>
      <c r="U1" s="110">
        <f>U2+U3*AD3</f>
        <v>0.41970000000000002</v>
      </c>
      <c r="V1" s="72" t="s">
        <v>325</v>
      </c>
      <c r="W1" s="94"/>
      <c r="X1" s="94"/>
      <c r="Y1" s="94"/>
      <c r="Z1" s="94"/>
      <c r="AA1" s="132"/>
      <c r="AB1" s="132"/>
      <c r="AC1" s="133"/>
      <c r="AD1" s="109">
        <v>1</v>
      </c>
      <c r="AE1" s="156">
        <v>1</v>
      </c>
      <c r="AF1" s="156">
        <v>1</v>
      </c>
      <c r="AG1" s="156">
        <v>1</v>
      </c>
      <c r="AH1" s="157">
        <v>1</v>
      </c>
      <c r="AI1" s="158">
        <v>1</v>
      </c>
      <c r="AJ1" s="158">
        <v>1</v>
      </c>
      <c r="AK1" s="158">
        <v>1</v>
      </c>
      <c r="AL1" s="159">
        <v>1</v>
      </c>
    </row>
    <row r="2" spans="1:38" s="48" customFormat="1" ht="39.950000000000003" customHeight="1">
      <c r="A2" s="56">
        <v>2</v>
      </c>
      <c r="B2" s="59"/>
      <c r="C2" s="59"/>
      <c r="D2" s="59">
        <v>2</v>
      </c>
      <c r="E2" s="59"/>
      <c r="F2" s="69" t="s">
        <v>326</v>
      </c>
      <c r="G2" s="70" t="s">
        <v>327</v>
      </c>
      <c r="H2" s="71" t="s">
        <v>328</v>
      </c>
      <c r="I2" s="81" t="s">
        <v>314</v>
      </c>
      <c r="J2" s="72" t="s">
        <v>315</v>
      </c>
      <c r="K2" s="90"/>
      <c r="L2" s="91" t="s">
        <v>316</v>
      </c>
      <c r="M2" s="92" t="s">
        <v>329</v>
      </c>
      <c r="N2" s="91" t="s">
        <v>316</v>
      </c>
      <c r="O2" s="94" t="s">
        <v>319</v>
      </c>
      <c r="P2" s="95" t="s">
        <v>320</v>
      </c>
      <c r="Q2" s="81" t="s">
        <v>330</v>
      </c>
      <c r="R2" s="109" t="s">
        <v>331</v>
      </c>
      <c r="S2" s="93" t="s">
        <v>332</v>
      </c>
      <c r="T2" s="58" t="s">
        <v>324</v>
      </c>
      <c r="U2" s="110">
        <v>0.34350000000000003</v>
      </c>
      <c r="V2" s="72" t="s">
        <v>323</v>
      </c>
      <c r="W2" s="94"/>
      <c r="X2" s="94"/>
      <c r="Y2" s="94"/>
      <c r="Z2" s="94"/>
      <c r="AA2" s="132"/>
      <c r="AB2" s="132"/>
      <c r="AC2" s="133"/>
      <c r="AD2" s="109">
        <v>1</v>
      </c>
      <c r="AE2" s="156">
        <v>1</v>
      </c>
      <c r="AF2" s="156">
        <v>1</v>
      </c>
      <c r="AG2" s="156">
        <v>1</v>
      </c>
      <c r="AH2" s="157">
        <v>1</v>
      </c>
      <c r="AI2" s="158">
        <v>1</v>
      </c>
      <c r="AJ2" s="158">
        <v>1</v>
      </c>
      <c r="AK2" s="158">
        <v>1</v>
      </c>
      <c r="AL2" s="159">
        <v>1</v>
      </c>
    </row>
    <row r="3" spans="1:38" s="48" customFormat="1" ht="39.950000000000003" customHeight="1">
      <c r="A3" s="56">
        <v>3</v>
      </c>
      <c r="B3" s="59"/>
      <c r="C3" s="59"/>
      <c r="D3" s="59">
        <v>2</v>
      </c>
      <c r="E3" s="59"/>
      <c r="F3" s="69" t="s">
        <v>333</v>
      </c>
      <c r="G3" s="70" t="s">
        <v>334</v>
      </c>
      <c r="H3" s="74" t="s">
        <v>335</v>
      </c>
      <c r="I3" s="81" t="s">
        <v>314</v>
      </c>
      <c r="J3" s="72" t="s">
        <v>315</v>
      </c>
      <c r="K3" s="90"/>
      <c r="L3" s="91" t="s">
        <v>316</v>
      </c>
      <c r="M3" s="96" t="s">
        <v>336</v>
      </c>
      <c r="N3" s="93" t="s">
        <v>323</v>
      </c>
      <c r="O3" s="91" t="s">
        <v>319</v>
      </c>
      <c r="P3" s="95" t="s">
        <v>320</v>
      </c>
      <c r="Q3" s="81" t="s">
        <v>337</v>
      </c>
      <c r="R3" s="109" t="s">
        <v>338</v>
      </c>
      <c r="S3" s="93" t="s">
        <v>339</v>
      </c>
      <c r="T3" s="58" t="s">
        <v>340</v>
      </c>
      <c r="U3" s="110">
        <v>3.8100000000000002E-2</v>
      </c>
      <c r="V3" s="72" t="s">
        <v>323</v>
      </c>
      <c r="W3" s="94"/>
      <c r="X3" s="94"/>
      <c r="Y3" s="94"/>
      <c r="Z3" s="94"/>
      <c r="AA3" s="132"/>
      <c r="AB3" s="132"/>
      <c r="AC3" s="133"/>
      <c r="AD3" s="109">
        <v>2</v>
      </c>
      <c r="AE3" s="156">
        <v>2</v>
      </c>
      <c r="AF3" s="156">
        <v>2</v>
      </c>
      <c r="AG3" s="156">
        <v>2</v>
      </c>
      <c r="AH3" s="157">
        <v>2</v>
      </c>
      <c r="AI3" s="158">
        <v>2</v>
      </c>
      <c r="AJ3" s="158">
        <v>2</v>
      </c>
      <c r="AK3" s="158">
        <v>2</v>
      </c>
      <c r="AL3" s="159">
        <v>2</v>
      </c>
    </row>
  </sheetData>
  <phoneticPr fontId="48" type="noConversion"/>
  <conditionalFormatting sqref="O1:P3">
    <cfRule type="cellIs" dxfId="7" priority="2" operator="equal">
      <formula>"Y"</formula>
    </cfRule>
    <cfRule type="cellIs" dxfId="6" priority="1" operator="equal">
      <formula>"N"</formula>
    </cfRule>
  </conditionalFormatting>
  <dataValidations count="1">
    <dataValidation type="list" allowBlank="1" showInputMessage="1" showErrorMessage="1" sqref="O1:P3">
      <formula1>"Y,N"</formula1>
    </dataValidation>
  </dataValidation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workbookViewId="0">
      <selection activeCell="K21" sqref="K21"/>
    </sheetView>
  </sheetViews>
  <sheetFormatPr defaultColWidth="8.75" defaultRowHeight="13.5"/>
  <cols>
    <col min="1" max="1" width="4.5" customWidth="1"/>
    <col min="2" max="2" width="9.875" customWidth="1"/>
    <col min="3" max="3" width="3" customWidth="1"/>
    <col min="4" max="4" width="10.875" customWidth="1"/>
    <col min="5" max="5" width="14.625" customWidth="1"/>
    <col min="6" max="6" width="10.25" customWidth="1"/>
    <col min="7" max="7" width="3.5" customWidth="1"/>
    <col min="8" max="8" width="17.875" customWidth="1"/>
    <col min="9" max="9" width="8.125" customWidth="1"/>
    <col min="10" max="10" width="5.625" customWidth="1"/>
    <col min="11" max="11" width="4.125" customWidth="1"/>
    <col min="12" max="12" width="3.625" customWidth="1"/>
    <col min="13" max="13" width="8.875" customWidth="1"/>
    <col min="14" max="14" width="4.5" customWidth="1"/>
    <col min="15" max="15" width="5.625" customWidth="1"/>
    <col min="16" max="17" width="7.625" customWidth="1"/>
    <col min="18" max="18" width="7.375" customWidth="1"/>
    <col min="19" max="19" width="6.75" customWidth="1"/>
    <col min="20" max="20" width="8.875" style="142" customWidth="1"/>
    <col min="21" max="21" width="5.875" customWidth="1"/>
  </cols>
  <sheetData>
    <row r="1" spans="1:21" s="1" customFormat="1" ht="18" customHeight="1">
      <c r="A1" s="3" t="s">
        <v>175</v>
      </c>
      <c r="B1" s="3" t="s">
        <v>176</v>
      </c>
      <c r="C1" s="3" t="s">
        <v>177</v>
      </c>
      <c r="D1" s="3" t="s">
        <v>178</v>
      </c>
      <c r="E1" s="3" t="s">
        <v>179</v>
      </c>
      <c r="F1" s="3" t="s">
        <v>180</v>
      </c>
      <c r="G1" s="3" t="s">
        <v>181</v>
      </c>
      <c r="H1" s="3" t="s">
        <v>182</v>
      </c>
      <c r="I1" s="3" t="s">
        <v>183</v>
      </c>
      <c r="J1" s="10" t="s">
        <v>184</v>
      </c>
      <c r="K1" s="3" t="s">
        <v>185</v>
      </c>
      <c r="L1" s="3" t="s">
        <v>186</v>
      </c>
      <c r="M1" s="10" t="s">
        <v>187</v>
      </c>
      <c r="N1" s="10" t="s">
        <v>188</v>
      </c>
      <c r="O1" s="10" t="s">
        <v>189</v>
      </c>
      <c r="P1" s="10" t="s">
        <v>190</v>
      </c>
      <c r="Q1" s="10" t="s">
        <v>191</v>
      </c>
      <c r="R1" s="10" t="s">
        <v>192</v>
      </c>
      <c r="S1" s="10" t="s">
        <v>193</v>
      </c>
      <c r="T1" s="143" t="s">
        <v>194</v>
      </c>
      <c r="U1" s="3" t="s">
        <v>195</v>
      </c>
    </row>
    <row r="2" spans="1:21" s="1" customFormat="1">
      <c r="A2" s="4" t="s">
        <v>196</v>
      </c>
      <c r="B2" s="4" t="s">
        <v>341</v>
      </c>
      <c r="C2" s="5" t="s">
        <v>198</v>
      </c>
      <c r="D2" s="4" t="s">
        <v>342</v>
      </c>
      <c r="E2" s="5" t="s">
        <v>343</v>
      </c>
      <c r="F2" s="4" t="s">
        <v>263</v>
      </c>
      <c r="G2" s="5" t="s">
        <v>202</v>
      </c>
      <c r="H2" s="5" t="s">
        <v>264</v>
      </c>
      <c r="I2" s="5" t="s">
        <v>205</v>
      </c>
      <c r="J2" s="11">
        <v>68</v>
      </c>
      <c r="K2" s="5" t="s">
        <v>198</v>
      </c>
      <c r="L2" s="5" t="s">
        <v>205</v>
      </c>
      <c r="M2" s="12">
        <v>45639</v>
      </c>
      <c r="N2" s="13">
        <v>10</v>
      </c>
      <c r="O2" s="14">
        <v>0</v>
      </c>
      <c r="P2" s="15">
        <v>5.7000000000000002E-3</v>
      </c>
      <c r="Q2" s="27">
        <v>0.3876</v>
      </c>
      <c r="R2" s="144">
        <v>5.7000000000000002E-3</v>
      </c>
      <c r="S2" s="145">
        <v>0.39</v>
      </c>
      <c r="T2" s="146"/>
      <c r="U2" s="5" t="s">
        <v>205</v>
      </c>
    </row>
    <row r="3" spans="1:21" s="1" customFormat="1">
      <c r="A3" s="6" t="s">
        <v>196</v>
      </c>
      <c r="B3" s="6" t="s">
        <v>341</v>
      </c>
      <c r="C3" s="7" t="s">
        <v>198</v>
      </c>
      <c r="D3" s="6" t="s">
        <v>342</v>
      </c>
      <c r="E3" s="7" t="s">
        <v>343</v>
      </c>
      <c r="F3" s="6" t="s">
        <v>344</v>
      </c>
      <c r="G3" s="7" t="s">
        <v>202</v>
      </c>
      <c r="H3" s="7" t="s">
        <v>345</v>
      </c>
      <c r="I3" s="7" t="s">
        <v>346</v>
      </c>
      <c r="J3" s="16">
        <v>1</v>
      </c>
      <c r="K3" s="7" t="s">
        <v>198</v>
      </c>
      <c r="L3" s="7" t="s">
        <v>205</v>
      </c>
      <c r="M3" s="17">
        <v>44499</v>
      </c>
      <c r="N3" s="18">
        <v>10</v>
      </c>
      <c r="O3" s="19">
        <v>0</v>
      </c>
      <c r="P3" s="20">
        <v>1.3153999999999999</v>
      </c>
      <c r="Q3" s="30">
        <v>1.3153999999999999</v>
      </c>
      <c r="R3" s="147">
        <v>1.3153999999999999</v>
      </c>
      <c r="S3" s="148">
        <v>1.32</v>
      </c>
      <c r="T3" s="149"/>
      <c r="U3" s="7" t="s">
        <v>205</v>
      </c>
    </row>
    <row r="4" spans="1:21" s="1" customFormat="1">
      <c r="A4" s="4" t="s">
        <v>196</v>
      </c>
      <c r="B4" s="4" t="s">
        <v>341</v>
      </c>
      <c r="C4" s="5" t="s">
        <v>198</v>
      </c>
      <c r="D4" s="4" t="s">
        <v>342</v>
      </c>
      <c r="E4" s="5" t="s">
        <v>343</v>
      </c>
      <c r="F4" s="4" t="s">
        <v>347</v>
      </c>
      <c r="G4" s="5" t="s">
        <v>271</v>
      </c>
      <c r="H4" s="5" t="s">
        <v>348</v>
      </c>
      <c r="I4" s="5" t="s">
        <v>349</v>
      </c>
      <c r="J4" s="11">
        <v>1</v>
      </c>
      <c r="K4" s="5" t="s">
        <v>198</v>
      </c>
      <c r="L4" s="5" t="s">
        <v>205</v>
      </c>
      <c r="M4" s="12">
        <v>44499</v>
      </c>
      <c r="N4" s="13">
        <v>10</v>
      </c>
      <c r="O4" s="14">
        <v>0</v>
      </c>
      <c r="P4" s="15">
        <v>57.712000000000003</v>
      </c>
      <c r="Q4" s="27">
        <v>57.712000000000003</v>
      </c>
      <c r="R4" s="144">
        <v>43.807699999999997</v>
      </c>
      <c r="S4" s="145">
        <v>43.81</v>
      </c>
      <c r="T4" s="146"/>
      <c r="U4" s="5" t="s">
        <v>205</v>
      </c>
    </row>
    <row r="5" spans="1:21" s="1" customFormat="1">
      <c r="A5" s="6" t="s">
        <v>196</v>
      </c>
      <c r="B5" s="6" t="s">
        <v>341</v>
      </c>
      <c r="C5" s="7" t="s">
        <v>198</v>
      </c>
      <c r="D5" s="6" t="s">
        <v>342</v>
      </c>
      <c r="E5" s="7" t="s">
        <v>343</v>
      </c>
      <c r="F5" s="6" t="s">
        <v>350</v>
      </c>
      <c r="G5" s="7" t="s">
        <v>202</v>
      </c>
      <c r="H5" s="7" t="s">
        <v>351</v>
      </c>
      <c r="I5" s="7" t="s">
        <v>205</v>
      </c>
      <c r="J5" s="16">
        <v>1</v>
      </c>
      <c r="K5" s="7" t="s">
        <v>198</v>
      </c>
      <c r="L5" s="7" t="s">
        <v>254</v>
      </c>
      <c r="M5" s="17">
        <v>45392</v>
      </c>
      <c r="N5" s="18">
        <v>10</v>
      </c>
      <c r="O5" s="19">
        <v>0</v>
      </c>
      <c r="P5" s="20">
        <v>2.2700000000000001E-2</v>
      </c>
      <c r="Q5" s="30">
        <v>2.2700000000000001E-2</v>
      </c>
      <c r="R5" s="147">
        <v>2.2700000000000001E-2</v>
      </c>
      <c r="S5" s="148">
        <v>0.02</v>
      </c>
      <c r="T5" s="149"/>
      <c r="U5" s="7" t="s">
        <v>205</v>
      </c>
    </row>
    <row r="6" spans="1:21" s="1" customFormat="1">
      <c r="A6" s="4" t="s">
        <v>196</v>
      </c>
      <c r="B6" s="4" t="s">
        <v>341</v>
      </c>
      <c r="C6" s="5" t="s">
        <v>198</v>
      </c>
      <c r="D6" s="4" t="s">
        <v>342</v>
      </c>
      <c r="E6" s="5" t="s">
        <v>343</v>
      </c>
      <c r="F6" s="4" t="s">
        <v>290</v>
      </c>
      <c r="G6" s="5" t="s">
        <v>202</v>
      </c>
      <c r="H6" s="5" t="s">
        <v>291</v>
      </c>
      <c r="I6" s="5" t="s">
        <v>292</v>
      </c>
      <c r="J6" s="11">
        <v>1</v>
      </c>
      <c r="K6" s="5" t="s">
        <v>198</v>
      </c>
      <c r="L6" s="5" t="s">
        <v>254</v>
      </c>
      <c r="M6" s="12">
        <v>44499</v>
      </c>
      <c r="N6" s="13">
        <v>10</v>
      </c>
      <c r="O6" s="14">
        <v>0</v>
      </c>
      <c r="P6" s="15">
        <v>0.38936999999999999</v>
      </c>
      <c r="Q6" s="27">
        <v>0.38936999999999999</v>
      </c>
      <c r="R6" s="144">
        <v>0.38940000000000002</v>
      </c>
      <c r="S6" s="145">
        <v>0.39</v>
      </c>
      <c r="T6" s="146"/>
      <c r="U6" s="5" t="s">
        <v>205</v>
      </c>
    </row>
    <row r="7" spans="1:21" s="1" customFormat="1">
      <c r="A7" s="8" t="s">
        <v>196</v>
      </c>
      <c r="B7" s="8" t="s">
        <v>341</v>
      </c>
      <c r="C7" s="9" t="s">
        <v>198</v>
      </c>
      <c r="D7" s="8" t="s">
        <v>342</v>
      </c>
      <c r="E7" s="9" t="s">
        <v>343</v>
      </c>
      <c r="F7" s="8" t="s">
        <v>352</v>
      </c>
      <c r="G7" s="9" t="s">
        <v>271</v>
      </c>
      <c r="H7" s="9" t="s">
        <v>353</v>
      </c>
      <c r="I7" s="9" t="s">
        <v>349</v>
      </c>
      <c r="J7" s="21">
        <v>1</v>
      </c>
      <c r="K7" s="9" t="s">
        <v>198</v>
      </c>
      <c r="L7" s="9" t="s">
        <v>205</v>
      </c>
      <c r="M7" s="22">
        <v>44499</v>
      </c>
      <c r="N7" s="23">
        <v>10</v>
      </c>
      <c r="O7" s="24">
        <v>0</v>
      </c>
      <c r="P7" s="25">
        <v>44.044710000000002</v>
      </c>
      <c r="Q7" s="31">
        <v>44.044710000000002</v>
      </c>
      <c r="R7" s="150">
        <v>27.479911000000001</v>
      </c>
      <c r="S7" s="151">
        <f>R7*J7</f>
        <v>27.479911000000001</v>
      </c>
      <c r="T7" s="152"/>
      <c r="U7" s="153"/>
    </row>
    <row r="8" spans="1:21" s="1" customFormat="1">
      <c r="A8" s="322" t="s">
        <v>354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4"/>
      <c r="U8" s="325"/>
    </row>
    <row r="9" spans="1:21" s="1" customFormat="1">
      <c r="S9" s="154">
        <f>SUM(S2:S8)</f>
        <v>73.409910999999994</v>
      </c>
      <c r="T9" s="155"/>
    </row>
  </sheetData>
  <mergeCells count="1">
    <mergeCell ref="A8:U8"/>
  </mergeCells>
  <phoneticPr fontId="48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1"/>
  <sheetViews>
    <sheetView topLeftCell="M1" zoomScale="70" zoomScaleNormal="70" workbookViewId="0">
      <selection activeCell="AO12" sqref="AO12"/>
    </sheetView>
  </sheetViews>
  <sheetFormatPr defaultColWidth="9" defaultRowHeight="16.5"/>
  <cols>
    <col min="1" max="1" width="4.5" style="48" customWidth="1"/>
    <col min="2" max="11" width="2.625" style="48" customWidth="1"/>
    <col min="12" max="12" width="24.5" style="48" customWidth="1"/>
    <col min="13" max="13" width="17.5" style="49" customWidth="1"/>
    <col min="14" max="14" width="26.125" style="49" customWidth="1"/>
    <col min="15" max="15" width="15.5" style="50" customWidth="1"/>
    <col min="16" max="17" width="5.625" style="48" customWidth="1"/>
    <col min="18" max="18" width="7.375" style="48" customWidth="1"/>
    <col min="19" max="19" width="6.125" style="51" customWidth="1"/>
    <col min="20" max="20" width="15.5" style="48" customWidth="1"/>
    <col min="21" max="21" width="8.125" style="52" customWidth="1"/>
    <col min="22" max="24" width="8.125" style="51" customWidth="1"/>
    <col min="25" max="25" width="11.5" style="51" customWidth="1"/>
    <col min="26" max="26" width="11.25" style="51" customWidth="1"/>
    <col min="27" max="27" width="11.375" style="48" customWidth="1"/>
    <col min="28" max="28" width="8.875" style="53" customWidth="1"/>
    <col min="29" max="29" width="5.125" style="48" customWidth="1"/>
    <col min="30" max="33" width="5.75" style="48" hidden="1" customWidth="1"/>
    <col min="34" max="35" width="7.25" style="48" hidden="1" customWidth="1"/>
    <col min="36" max="36" width="10" style="48" customWidth="1"/>
    <col min="37" max="38" width="9.625" style="48" customWidth="1"/>
    <col min="39" max="39" width="9.625" style="47" customWidth="1"/>
    <col min="40" max="41" width="9.625" style="48" customWidth="1"/>
    <col min="42" max="16384" width="9" style="48"/>
  </cols>
  <sheetData>
    <row r="1" spans="1:43" ht="33.75" customHeight="1">
      <c r="A1" s="351" t="s">
        <v>355</v>
      </c>
      <c r="B1" s="352"/>
      <c r="C1" s="352"/>
      <c r="D1" s="352"/>
      <c r="E1" s="352"/>
      <c r="F1" s="353" t="s">
        <v>356</v>
      </c>
      <c r="G1" s="353"/>
      <c r="H1" s="353"/>
      <c r="I1" s="353"/>
      <c r="J1" s="353"/>
      <c r="K1" s="353"/>
      <c r="L1" s="54"/>
      <c r="M1" s="345" t="s">
        <v>357</v>
      </c>
      <c r="N1" s="345"/>
      <c r="O1" s="327" t="s">
        <v>358</v>
      </c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8"/>
      <c r="AC1" s="327"/>
      <c r="AD1" s="327"/>
      <c r="AE1" s="327"/>
      <c r="AF1" s="327"/>
      <c r="AG1" s="327"/>
      <c r="AH1" s="327"/>
      <c r="AI1" s="327"/>
      <c r="AJ1" s="57" t="s">
        <v>111</v>
      </c>
      <c r="AK1" s="121" t="s">
        <v>92</v>
      </c>
      <c r="AL1" s="121" t="s">
        <v>88</v>
      </c>
      <c r="AM1" s="122"/>
      <c r="AN1" s="121" t="s">
        <v>92</v>
      </c>
      <c r="AO1" s="121" t="s">
        <v>88</v>
      </c>
    </row>
    <row r="2" spans="1:43" ht="33.75" customHeight="1">
      <c r="A2" s="354" t="s">
        <v>359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5"/>
      <c r="N2" s="355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8"/>
      <c r="AC2" s="327"/>
      <c r="AD2" s="327"/>
      <c r="AE2" s="327"/>
      <c r="AF2" s="327"/>
      <c r="AG2" s="327"/>
      <c r="AH2" s="327"/>
      <c r="AI2" s="327"/>
      <c r="AJ2" s="57" t="s">
        <v>360</v>
      </c>
      <c r="AK2" s="123" t="s">
        <v>361</v>
      </c>
      <c r="AL2" s="123" t="s">
        <v>361</v>
      </c>
      <c r="AM2" s="124"/>
      <c r="AN2" s="123" t="s">
        <v>361</v>
      </c>
      <c r="AO2" s="123" t="s">
        <v>361</v>
      </c>
    </row>
    <row r="3" spans="1:43" ht="33.75" customHeight="1">
      <c r="A3" s="356" t="s">
        <v>362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55"/>
      <c r="M3" s="345" t="s">
        <v>363</v>
      </c>
      <c r="N3" s="345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8"/>
      <c r="AC3" s="327"/>
      <c r="AD3" s="327"/>
      <c r="AE3" s="327"/>
      <c r="AF3" s="327"/>
      <c r="AG3" s="327"/>
      <c r="AH3" s="327"/>
      <c r="AI3" s="327"/>
      <c r="AJ3" s="57" t="s">
        <v>364</v>
      </c>
      <c r="AK3" s="125" t="s">
        <v>61</v>
      </c>
      <c r="AL3" s="125" t="s">
        <v>365</v>
      </c>
      <c r="AM3" s="126"/>
      <c r="AN3" s="125" t="s">
        <v>61</v>
      </c>
      <c r="AO3" s="125" t="s">
        <v>365</v>
      </c>
    </row>
    <row r="4" spans="1:43" ht="33.75" customHeight="1">
      <c r="A4" s="343" t="s">
        <v>366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5"/>
      <c r="N4" s="345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8"/>
      <c r="AC4" s="327"/>
      <c r="AD4" s="327"/>
      <c r="AE4" s="327"/>
      <c r="AF4" s="327"/>
      <c r="AG4" s="327"/>
      <c r="AH4" s="327"/>
      <c r="AI4" s="327"/>
      <c r="AJ4" s="57" t="s">
        <v>367</v>
      </c>
      <c r="AK4" s="125">
        <v>2010</v>
      </c>
      <c r="AL4" s="125">
        <v>2010</v>
      </c>
      <c r="AM4" s="126"/>
      <c r="AN4" s="125">
        <v>2010</v>
      </c>
      <c r="AO4" s="125">
        <v>2010</v>
      </c>
    </row>
    <row r="5" spans="1:43" ht="30" customHeight="1">
      <c r="A5" s="329" t="s">
        <v>368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1"/>
      <c r="N5" s="331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8"/>
      <c r="AC5" s="327"/>
      <c r="AD5" s="327"/>
      <c r="AE5" s="327"/>
      <c r="AF5" s="327"/>
      <c r="AG5" s="327"/>
      <c r="AH5" s="327"/>
      <c r="AI5" s="327"/>
      <c r="AJ5" s="127" t="s">
        <v>369</v>
      </c>
      <c r="AK5" s="128" t="e">
        <f>#REF!</f>
        <v>#REF!</v>
      </c>
      <c r="AL5" s="128" t="e">
        <f>#REF!</f>
        <v>#REF!</v>
      </c>
      <c r="AM5" s="129"/>
      <c r="AN5" s="128" t="e">
        <f>#REF!</f>
        <v>#REF!</v>
      </c>
      <c r="AO5" s="128" t="e">
        <f>#REF!</f>
        <v>#REF!</v>
      </c>
    </row>
    <row r="6" spans="1:43" ht="30" customHeight="1">
      <c r="A6" s="329"/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1"/>
      <c r="N6" s="331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8"/>
      <c r="AC6" s="327"/>
      <c r="AD6" s="327"/>
      <c r="AE6" s="327"/>
      <c r="AF6" s="327"/>
      <c r="AG6" s="327"/>
      <c r="AH6" s="327"/>
      <c r="AI6" s="327"/>
      <c r="AJ6" s="127" t="s">
        <v>370</v>
      </c>
      <c r="AK6" s="130"/>
      <c r="AL6" s="130"/>
      <c r="AM6" s="131"/>
      <c r="AN6" s="130"/>
      <c r="AO6" s="130"/>
    </row>
    <row r="7" spans="1:43" ht="24.95" customHeight="1">
      <c r="A7" s="346" t="s">
        <v>2</v>
      </c>
      <c r="B7" s="326" t="s">
        <v>371</v>
      </c>
      <c r="C7" s="326"/>
      <c r="D7" s="326"/>
      <c r="E7" s="326"/>
      <c r="F7" s="326"/>
      <c r="G7" s="326"/>
      <c r="H7" s="326"/>
      <c r="I7" s="326"/>
      <c r="J7" s="326"/>
      <c r="K7" s="326"/>
      <c r="L7" s="347" t="s">
        <v>372</v>
      </c>
      <c r="M7" s="349" t="s">
        <v>111</v>
      </c>
      <c r="N7" s="350" t="s">
        <v>360</v>
      </c>
      <c r="O7" s="326" t="s">
        <v>373</v>
      </c>
      <c r="P7" s="326" t="s">
        <v>374</v>
      </c>
      <c r="Q7" s="326" t="s">
        <v>375</v>
      </c>
      <c r="R7" s="326" t="s">
        <v>376</v>
      </c>
      <c r="S7" s="341" t="s">
        <v>377</v>
      </c>
      <c r="T7" s="339" t="s">
        <v>378</v>
      </c>
      <c r="U7" s="340" t="s">
        <v>379</v>
      </c>
      <c r="V7" s="341" t="s">
        <v>380</v>
      </c>
      <c r="W7" s="342" t="s">
        <v>381</v>
      </c>
      <c r="X7" s="342" t="s">
        <v>382</v>
      </c>
      <c r="Y7" s="337" t="s">
        <v>383</v>
      </c>
      <c r="Z7" s="337" t="s">
        <v>384</v>
      </c>
      <c r="AA7" s="326" t="s">
        <v>385</v>
      </c>
      <c r="AB7" s="338" t="s">
        <v>386</v>
      </c>
      <c r="AC7" s="326" t="s">
        <v>387</v>
      </c>
      <c r="AD7" s="335" t="s">
        <v>388</v>
      </c>
      <c r="AE7" s="335" t="s">
        <v>389</v>
      </c>
      <c r="AF7" s="335" t="s">
        <v>390</v>
      </c>
      <c r="AG7" s="335" t="s">
        <v>391</v>
      </c>
      <c r="AH7" s="332" t="s">
        <v>392</v>
      </c>
      <c r="AI7" s="332" t="s">
        <v>370</v>
      </c>
      <c r="AJ7" s="333" t="s">
        <v>393</v>
      </c>
      <c r="AK7" s="326" t="s">
        <v>394</v>
      </c>
      <c r="AL7" s="326" t="s">
        <v>394</v>
      </c>
      <c r="AM7" s="334" t="s">
        <v>395</v>
      </c>
      <c r="AN7" s="326" t="s">
        <v>394</v>
      </c>
      <c r="AO7" s="326" t="s">
        <v>394</v>
      </c>
    </row>
    <row r="8" spans="1:43" s="44" customFormat="1" ht="24.95" customHeight="1">
      <c r="A8" s="346"/>
      <c r="B8" s="58">
        <v>0</v>
      </c>
      <c r="C8" s="58">
        <v>1</v>
      </c>
      <c r="D8" s="58">
        <v>2</v>
      </c>
      <c r="E8" s="58">
        <v>3</v>
      </c>
      <c r="F8" s="58">
        <v>4</v>
      </c>
      <c r="G8" s="58">
        <v>5</v>
      </c>
      <c r="H8" s="58">
        <v>6</v>
      </c>
      <c r="I8" s="58">
        <v>7</v>
      </c>
      <c r="J8" s="58">
        <v>8</v>
      </c>
      <c r="K8" s="67">
        <v>9</v>
      </c>
      <c r="L8" s="348"/>
      <c r="M8" s="349"/>
      <c r="N8" s="350"/>
      <c r="O8" s="326"/>
      <c r="P8" s="326"/>
      <c r="Q8" s="326"/>
      <c r="R8" s="326"/>
      <c r="S8" s="341"/>
      <c r="T8" s="339"/>
      <c r="U8" s="340"/>
      <c r="V8" s="341"/>
      <c r="W8" s="342"/>
      <c r="X8" s="342"/>
      <c r="Y8" s="337"/>
      <c r="Z8" s="337"/>
      <c r="AA8" s="326"/>
      <c r="AB8" s="338"/>
      <c r="AC8" s="326"/>
      <c r="AD8" s="335"/>
      <c r="AE8" s="335"/>
      <c r="AF8" s="335"/>
      <c r="AG8" s="335"/>
      <c r="AH8" s="336"/>
      <c r="AI8" s="332"/>
      <c r="AJ8" s="333"/>
      <c r="AK8" s="326"/>
      <c r="AL8" s="326"/>
      <c r="AM8" s="334"/>
      <c r="AN8" s="326"/>
      <c r="AO8" s="326"/>
    </row>
    <row r="9" spans="1:43" s="45" customFormat="1" ht="39.950000000000003" customHeight="1">
      <c r="A9" s="56">
        <f t="shared" ref="A9:A19" si="0">ROW(9:9)-8</f>
        <v>1</v>
      </c>
      <c r="B9" s="59"/>
      <c r="C9" s="59">
        <v>1</v>
      </c>
      <c r="D9" s="59"/>
      <c r="E9" s="59"/>
      <c r="F9" s="59"/>
      <c r="G9" s="59"/>
      <c r="H9" s="59"/>
      <c r="I9" s="59"/>
      <c r="J9" s="68"/>
      <c r="K9" s="68"/>
      <c r="L9" s="68" t="s">
        <v>341</v>
      </c>
      <c r="M9" s="69" t="s">
        <v>343</v>
      </c>
      <c r="N9" s="70" t="s">
        <v>396</v>
      </c>
      <c r="O9" s="71" t="s">
        <v>397</v>
      </c>
      <c r="P9" s="72" t="s">
        <v>398</v>
      </c>
      <c r="Q9" s="72" t="s">
        <v>315</v>
      </c>
      <c r="R9" s="90"/>
      <c r="S9" s="91" t="s">
        <v>316</v>
      </c>
      <c r="T9" s="92" t="s">
        <v>399</v>
      </c>
      <c r="U9" s="93" t="s">
        <v>316</v>
      </c>
      <c r="V9" s="94" t="s">
        <v>319</v>
      </c>
      <c r="W9" s="95" t="s">
        <v>320</v>
      </c>
      <c r="X9" s="81" t="s">
        <v>321</v>
      </c>
      <c r="Y9" s="109" t="s">
        <v>322</v>
      </c>
      <c r="Z9" s="93" t="s">
        <v>323</v>
      </c>
      <c r="AA9" s="58" t="s">
        <v>400</v>
      </c>
      <c r="AB9" s="110" t="e">
        <f>AB11+AB13*AK13+AB14</f>
        <v>#REF!</v>
      </c>
      <c r="AC9" s="72" t="s">
        <v>323</v>
      </c>
      <c r="AD9" s="94"/>
      <c r="AE9" s="94"/>
      <c r="AF9" s="94"/>
      <c r="AG9" s="94"/>
      <c r="AH9" s="132"/>
      <c r="AI9" s="132"/>
      <c r="AJ9" s="133"/>
      <c r="AK9" s="109">
        <v>1</v>
      </c>
      <c r="AL9" s="109">
        <v>0</v>
      </c>
      <c r="AM9" s="113"/>
      <c r="AN9" s="109"/>
      <c r="AO9" s="109"/>
    </row>
    <row r="10" spans="1:43" ht="39.950000000000003" customHeight="1">
      <c r="A10" s="56">
        <f t="shared" si="0"/>
        <v>2</v>
      </c>
      <c r="B10" s="59"/>
      <c r="C10" s="59">
        <v>1</v>
      </c>
      <c r="D10" s="60"/>
      <c r="E10" s="60"/>
      <c r="F10" s="59"/>
      <c r="G10" s="60"/>
      <c r="H10" s="59"/>
      <c r="I10" s="59"/>
      <c r="J10" s="68"/>
      <c r="K10" s="68"/>
      <c r="L10" s="68" t="s">
        <v>401</v>
      </c>
      <c r="M10" s="69" t="s">
        <v>402</v>
      </c>
      <c r="N10" s="70" t="s">
        <v>396</v>
      </c>
      <c r="O10" s="71" t="s">
        <v>403</v>
      </c>
      <c r="P10" s="72" t="s">
        <v>398</v>
      </c>
      <c r="Q10" s="72" t="s">
        <v>315</v>
      </c>
      <c r="R10" s="90"/>
      <c r="S10" s="91" t="s">
        <v>316</v>
      </c>
      <c r="T10" s="92" t="s">
        <v>399</v>
      </c>
      <c r="U10" s="93" t="s">
        <v>316</v>
      </c>
      <c r="V10" s="91" t="s">
        <v>319</v>
      </c>
      <c r="W10" s="95" t="s">
        <v>320</v>
      </c>
      <c r="X10" s="81" t="s">
        <v>321</v>
      </c>
      <c r="Y10" s="109" t="s">
        <v>322</v>
      </c>
      <c r="Z10" s="93" t="s">
        <v>323</v>
      </c>
      <c r="AA10" s="58" t="s">
        <v>400</v>
      </c>
      <c r="AB10" s="110" t="e">
        <f>AB9</f>
        <v>#REF!</v>
      </c>
      <c r="AC10" s="72" t="s">
        <v>323</v>
      </c>
      <c r="AD10" s="94"/>
      <c r="AE10" s="94"/>
      <c r="AF10" s="94"/>
      <c r="AG10" s="94"/>
      <c r="AH10" s="132"/>
      <c r="AI10" s="132"/>
      <c r="AJ10" s="133"/>
      <c r="AK10" s="109">
        <v>0</v>
      </c>
      <c r="AL10" s="109">
        <v>1</v>
      </c>
      <c r="AM10" s="113"/>
      <c r="AN10" s="109"/>
      <c r="AO10" s="109"/>
      <c r="AQ10" s="45"/>
    </row>
    <row r="11" spans="1:43" ht="39.950000000000003" customHeight="1">
      <c r="A11" s="56">
        <f t="shared" si="0"/>
        <v>3</v>
      </c>
      <c r="B11" s="59"/>
      <c r="C11" s="59"/>
      <c r="D11" s="60">
        <v>2</v>
      </c>
      <c r="E11" s="60"/>
      <c r="F11" s="59"/>
      <c r="G11" s="60"/>
      <c r="H11" s="59"/>
      <c r="I11" s="59"/>
      <c r="J11" s="68"/>
      <c r="K11" s="68"/>
      <c r="L11" s="68" t="s">
        <v>352</v>
      </c>
      <c r="M11" s="69" t="s">
        <v>404</v>
      </c>
      <c r="N11" s="70" t="s">
        <v>405</v>
      </c>
      <c r="O11" s="71" t="str">
        <f>O9</f>
        <v>2010车身，织物通风面套</v>
      </c>
      <c r="P11" s="72" t="s">
        <v>314</v>
      </c>
      <c r="Q11" s="72" t="s">
        <v>315</v>
      </c>
      <c r="R11" s="90"/>
      <c r="S11" s="91" t="s">
        <v>316</v>
      </c>
      <c r="T11" s="96" t="s">
        <v>336</v>
      </c>
      <c r="U11" s="93" t="s">
        <v>323</v>
      </c>
      <c r="V11" s="94" t="s">
        <v>319</v>
      </c>
      <c r="W11" s="95" t="s">
        <v>320</v>
      </c>
      <c r="X11" s="81" t="s">
        <v>406</v>
      </c>
      <c r="Y11" s="109" t="s">
        <v>322</v>
      </c>
      <c r="Z11" s="93" t="s">
        <v>323</v>
      </c>
      <c r="AA11" s="58" t="s">
        <v>400</v>
      </c>
      <c r="AB11" s="110">
        <v>0.5</v>
      </c>
      <c r="AC11" s="111" t="s">
        <v>323</v>
      </c>
      <c r="AD11" s="94"/>
      <c r="AE11" s="94"/>
      <c r="AF11" s="94"/>
      <c r="AG11" s="94"/>
      <c r="AH11" s="132"/>
      <c r="AI11" s="132"/>
      <c r="AJ11" s="134"/>
      <c r="AK11" s="125">
        <v>1</v>
      </c>
      <c r="AL11" s="125">
        <v>0</v>
      </c>
      <c r="AM11" s="126">
        <v>27.479911000000001</v>
      </c>
      <c r="AN11" s="125">
        <f t="shared" ref="AN11:AN26" si="1">$AM11*AK11</f>
        <v>27.479911000000001</v>
      </c>
      <c r="AO11" s="125">
        <f t="shared" ref="AO11:AO26" si="2">$AM11*AL11</f>
        <v>0</v>
      </c>
      <c r="AQ11" s="45"/>
    </row>
    <row r="12" spans="1:43" ht="39.950000000000003" customHeight="1">
      <c r="A12" s="56">
        <f t="shared" si="0"/>
        <v>4</v>
      </c>
      <c r="B12" s="59"/>
      <c r="C12" s="59"/>
      <c r="D12" s="59">
        <v>2</v>
      </c>
      <c r="E12" s="60"/>
      <c r="F12" s="59"/>
      <c r="G12" s="60"/>
      <c r="H12" s="59"/>
      <c r="I12" s="59"/>
      <c r="J12" s="68"/>
      <c r="K12" s="68"/>
      <c r="L12" s="68" t="s">
        <v>407</v>
      </c>
      <c r="M12" s="69" t="s">
        <v>408</v>
      </c>
      <c r="N12" s="70" t="s">
        <v>409</v>
      </c>
      <c r="O12" s="71" t="s">
        <v>410</v>
      </c>
      <c r="P12" s="72" t="s">
        <v>314</v>
      </c>
      <c r="Q12" s="72" t="s">
        <v>315</v>
      </c>
      <c r="R12" s="90"/>
      <c r="S12" s="91" t="s">
        <v>316</v>
      </c>
      <c r="T12" s="96" t="s">
        <v>336</v>
      </c>
      <c r="U12" s="93" t="s">
        <v>323</v>
      </c>
      <c r="V12" s="91" t="s">
        <v>319</v>
      </c>
      <c r="W12" s="95" t="s">
        <v>320</v>
      </c>
      <c r="X12" s="81" t="s">
        <v>406</v>
      </c>
      <c r="Y12" s="109" t="s">
        <v>322</v>
      </c>
      <c r="Z12" s="93" t="s">
        <v>323</v>
      </c>
      <c r="AA12" s="58" t="s">
        <v>400</v>
      </c>
      <c r="AB12" s="110">
        <v>0.5</v>
      </c>
      <c r="AC12" s="72" t="s">
        <v>323</v>
      </c>
      <c r="AD12" s="94"/>
      <c r="AE12" s="94"/>
      <c r="AF12" s="94"/>
      <c r="AG12" s="94"/>
      <c r="AH12" s="132"/>
      <c r="AI12" s="132"/>
      <c r="AJ12" s="133"/>
      <c r="AK12" s="125">
        <v>0</v>
      </c>
      <c r="AL12" s="125">
        <v>1</v>
      </c>
      <c r="AM12" s="126">
        <v>24.194260499999999</v>
      </c>
      <c r="AN12" s="125">
        <f t="shared" si="1"/>
        <v>0</v>
      </c>
      <c r="AO12" s="125">
        <f t="shared" si="2"/>
        <v>24.194260499999999</v>
      </c>
      <c r="AQ12" s="45"/>
    </row>
    <row r="13" spans="1:43" s="46" customFormat="1" ht="39.950000000000003" customHeight="1">
      <c r="A13" s="56">
        <f t="shared" si="0"/>
        <v>5</v>
      </c>
      <c r="B13" s="59"/>
      <c r="C13" s="59"/>
      <c r="D13" s="59">
        <v>2</v>
      </c>
      <c r="E13" s="61"/>
      <c r="F13" s="59"/>
      <c r="G13" s="59"/>
      <c r="H13" s="59"/>
      <c r="I13" s="59"/>
      <c r="J13" s="68"/>
      <c r="K13" s="68"/>
      <c r="L13" s="68" t="s">
        <v>263</v>
      </c>
      <c r="M13" s="73" t="s">
        <v>411</v>
      </c>
      <c r="N13" s="70" t="s">
        <v>264</v>
      </c>
      <c r="O13" s="74" t="s">
        <v>140</v>
      </c>
      <c r="P13" s="72" t="s">
        <v>314</v>
      </c>
      <c r="Q13" s="72" t="s">
        <v>315</v>
      </c>
      <c r="R13" s="72" t="s">
        <v>323</v>
      </c>
      <c r="S13" s="91" t="s">
        <v>316</v>
      </c>
      <c r="T13" s="96" t="s">
        <v>336</v>
      </c>
      <c r="U13" s="93" t="s">
        <v>323</v>
      </c>
      <c r="V13" s="91" t="s">
        <v>319</v>
      </c>
      <c r="W13" s="95" t="s">
        <v>320</v>
      </c>
      <c r="X13" s="58" t="s">
        <v>140</v>
      </c>
      <c r="Y13" s="93" t="s">
        <v>323</v>
      </c>
      <c r="Z13" s="93" t="s">
        <v>323</v>
      </c>
      <c r="AA13" s="93" t="s">
        <v>323</v>
      </c>
      <c r="AB13" s="112">
        <v>1E-3</v>
      </c>
      <c r="AC13" s="72" t="s">
        <v>323</v>
      </c>
      <c r="AD13" s="94"/>
      <c r="AE13" s="94"/>
      <c r="AF13" s="94"/>
      <c r="AG13" s="94"/>
      <c r="AH13" s="132"/>
      <c r="AI13" s="132"/>
      <c r="AJ13" s="133"/>
      <c r="AK13" s="125">
        <v>30</v>
      </c>
      <c r="AL13" s="125">
        <v>30</v>
      </c>
      <c r="AM13" s="126">
        <v>5.6899999999999997E-3</v>
      </c>
      <c r="AN13" s="125">
        <f t="shared" si="1"/>
        <v>0.17069999999999999</v>
      </c>
      <c r="AO13" s="125">
        <f t="shared" si="2"/>
        <v>0.17069999999999999</v>
      </c>
      <c r="AQ13" s="45"/>
    </row>
    <row r="14" spans="1:43" s="47" customFormat="1" ht="39.950000000000003" customHeight="1">
      <c r="A14" s="62">
        <f t="shared" si="0"/>
        <v>6</v>
      </c>
      <c r="B14" s="63"/>
      <c r="C14" s="63"/>
      <c r="D14" s="63">
        <v>2</v>
      </c>
      <c r="E14" s="64"/>
      <c r="F14" s="63"/>
      <c r="G14" s="64"/>
      <c r="H14" s="63"/>
      <c r="I14" s="63"/>
      <c r="J14" s="75"/>
      <c r="K14" s="75"/>
      <c r="L14" s="75" t="s">
        <v>412</v>
      </c>
      <c r="M14" s="76" t="s">
        <v>413</v>
      </c>
      <c r="N14" s="77" t="s">
        <v>414</v>
      </c>
      <c r="O14" s="78" t="s">
        <v>415</v>
      </c>
      <c r="P14" s="79" t="s">
        <v>314</v>
      </c>
      <c r="Q14" s="79" t="s">
        <v>315</v>
      </c>
      <c r="R14" s="97"/>
      <c r="S14" s="98" t="s">
        <v>314</v>
      </c>
      <c r="T14" s="99" t="s">
        <v>416</v>
      </c>
      <c r="U14" s="98" t="s">
        <v>314</v>
      </c>
      <c r="V14" s="100" t="s">
        <v>319</v>
      </c>
      <c r="W14" s="101" t="s">
        <v>320</v>
      </c>
      <c r="X14" s="80" t="s">
        <v>321</v>
      </c>
      <c r="Y14" s="113" t="s">
        <v>322</v>
      </c>
      <c r="Z14" s="103" t="s">
        <v>323</v>
      </c>
      <c r="AA14" s="104" t="s">
        <v>400</v>
      </c>
      <c r="AB14" s="114" t="e">
        <f>AB15+AB16+AB17+AB18+#REF!+#REF!+#REF!+#REF!+#REF!+AB19</f>
        <v>#REF!</v>
      </c>
      <c r="AC14" s="79" t="s">
        <v>323</v>
      </c>
      <c r="AD14" s="100"/>
      <c r="AE14" s="100"/>
      <c r="AF14" s="100"/>
      <c r="AG14" s="100"/>
      <c r="AH14" s="135"/>
      <c r="AI14" s="135"/>
      <c r="AJ14" s="136"/>
      <c r="AK14" s="113">
        <v>1</v>
      </c>
      <c r="AL14" s="113">
        <v>1</v>
      </c>
      <c r="AM14" s="113">
        <v>28.400151428400001</v>
      </c>
      <c r="AN14" s="125">
        <f t="shared" si="1"/>
        <v>28.400151428400001</v>
      </c>
      <c r="AO14" s="125">
        <f t="shared" si="2"/>
        <v>28.400151428400001</v>
      </c>
      <c r="AP14" s="47" t="s">
        <v>417</v>
      </c>
      <c r="AQ14" s="45"/>
    </row>
    <row r="15" spans="1:43" s="47" customFormat="1" ht="39.950000000000003" customHeight="1">
      <c r="A15" s="62">
        <f t="shared" si="0"/>
        <v>7</v>
      </c>
      <c r="B15" s="63"/>
      <c r="C15" s="63"/>
      <c r="D15" s="64"/>
      <c r="E15" s="63">
        <v>3</v>
      </c>
      <c r="F15" s="63"/>
      <c r="G15" s="64"/>
      <c r="H15" s="63"/>
      <c r="I15" s="63"/>
      <c r="J15" s="75"/>
      <c r="K15" s="75"/>
      <c r="L15" s="75"/>
      <c r="M15" s="76" t="s">
        <v>418</v>
      </c>
      <c r="N15" s="77" t="s">
        <v>419</v>
      </c>
      <c r="O15" s="78" t="s">
        <v>415</v>
      </c>
      <c r="P15" s="80" t="s">
        <v>314</v>
      </c>
      <c r="Q15" s="79" t="s">
        <v>315</v>
      </c>
      <c r="R15" s="97"/>
      <c r="S15" s="98" t="s">
        <v>316</v>
      </c>
      <c r="T15" s="102" t="s">
        <v>336</v>
      </c>
      <c r="U15" s="103" t="s">
        <v>323</v>
      </c>
      <c r="V15" s="98" t="s">
        <v>319</v>
      </c>
      <c r="W15" s="101" t="s">
        <v>320</v>
      </c>
      <c r="X15" s="104" t="s">
        <v>420</v>
      </c>
      <c r="Y15" s="113" t="s">
        <v>421</v>
      </c>
      <c r="Z15" s="103" t="s">
        <v>422</v>
      </c>
      <c r="AA15" s="104" t="s">
        <v>400</v>
      </c>
      <c r="AB15" s="115">
        <v>2.0499999999999998</v>
      </c>
      <c r="AC15" s="79" t="s">
        <v>323</v>
      </c>
      <c r="AD15" s="100"/>
      <c r="AE15" s="100"/>
      <c r="AF15" s="100"/>
      <c r="AG15" s="100"/>
      <c r="AH15" s="135"/>
      <c r="AI15" s="135"/>
      <c r="AJ15" s="136"/>
      <c r="AK15" s="113">
        <v>1</v>
      </c>
      <c r="AL15" s="113">
        <v>1</v>
      </c>
      <c r="AM15" s="113"/>
      <c r="AN15" s="125">
        <f t="shared" si="1"/>
        <v>0</v>
      </c>
      <c r="AO15" s="125">
        <f t="shared" si="2"/>
        <v>0</v>
      </c>
      <c r="AP15" s="47" t="s">
        <v>417</v>
      </c>
      <c r="AQ15" s="45"/>
    </row>
    <row r="16" spans="1:43" ht="39.950000000000003" customHeight="1">
      <c r="A16" s="56">
        <f t="shared" si="0"/>
        <v>8</v>
      </c>
      <c r="B16" s="59"/>
      <c r="C16" s="59"/>
      <c r="D16" s="60"/>
      <c r="E16" s="59">
        <v>3</v>
      </c>
      <c r="F16" s="59"/>
      <c r="G16" s="60"/>
      <c r="H16" s="59"/>
      <c r="I16" s="59"/>
      <c r="J16" s="68"/>
      <c r="K16" s="68"/>
      <c r="L16" s="68" t="s">
        <v>423</v>
      </c>
      <c r="M16" s="69" t="s">
        <v>423</v>
      </c>
      <c r="N16" s="70" t="s">
        <v>424</v>
      </c>
      <c r="O16" s="71" t="s">
        <v>425</v>
      </c>
      <c r="P16" s="81" t="s">
        <v>426</v>
      </c>
      <c r="Q16" s="72" t="s">
        <v>315</v>
      </c>
      <c r="R16" s="90"/>
      <c r="S16" s="91" t="s">
        <v>316</v>
      </c>
      <c r="T16" s="92" t="s">
        <v>427</v>
      </c>
      <c r="U16" s="91" t="s">
        <v>316</v>
      </c>
      <c r="V16" s="94" t="s">
        <v>319</v>
      </c>
      <c r="W16" s="95" t="s">
        <v>320</v>
      </c>
      <c r="X16" s="58" t="s">
        <v>428</v>
      </c>
      <c r="Y16" s="109" t="s">
        <v>429</v>
      </c>
      <c r="Z16" s="93" t="s">
        <v>339</v>
      </c>
      <c r="AA16" s="58" t="s">
        <v>323</v>
      </c>
      <c r="AB16" s="116">
        <v>9.1999999999999998E-3</v>
      </c>
      <c r="AC16" s="72" t="s">
        <v>323</v>
      </c>
      <c r="AD16" s="94"/>
      <c r="AE16" s="94"/>
      <c r="AF16" s="94"/>
      <c r="AG16" s="94"/>
      <c r="AH16" s="132"/>
      <c r="AI16" s="132"/>
      <c r="AJ16" s="137"/>
      <c r="AK16" s="109">
        <v>4</v>
      </c>
      <c r="AL16" s="109">
        <v>4</v>
      </c>
      <c r="AM16" s="113"/>
      <c r="AN16" s="125">
        <f t="shared" si="1"/>
        <v>0</v>
      </c>
      <c r="AO16" s="125">
        <f t="shared" si="2"/>
        <v>0</v>
      </c>
      <c r="AQ16" s="45"/>
    </row>
    <row r="17" spans="1:43" ht="39.950000000000003" customHeight="1">
      <c r="A17" s="56">
        <f t="shared" si="0"/>
        <v>9</v>
      </c>
      <c r="B17" s="59"/>
      <c r="C17" s="59"/>
      <c r="D17" s="60"/>
      <c r="E17" s="59">
        <v>3</v>
      </c>
      <c r="F17" s="59"/>
      <c r="G17" s="60"/>
      <c r="H17" s="59"/>
      <c r="I17" s="59"/>
      <c r="J17" s="68"/>
      <c r="K17" s="68"/>
      <c r="L17" s="68" t="s">
        <v>430</v>
      </c>
      <c r="M17" s="69" t="s">
        <v>430</v>
      </c>
      <c r="N17" s="70" t="s">
        <v>431</v>
      </c>
      <c r="O17" s="71" t="s">
        <v>425</v>
      </c>
      <c r="P17" s="81" t="s">
        <v>426</v>
      </c>
      <c r="Q17" s="72" t="s">
        <v>315</v>
      </c>
      <c r="R17" s="90"/>
      <c r="S17" s="91" t="s">
        <v>316</v>
      </c>
      <c r="T17" s="92" t="s">
        <v>432</v>
      </c>
      <c r="U17" s="91" t="s">
        <v>316</v>
      </c>
      <c r="V17" s="91" t="s">
        <v>319</v>
      </c>
      <c r="W17" s="95" t="s">
        <v>320</v>
      </c>
      <c r="X17" s="58" t="s">
        <v>428</v>
      </c>
      <c r="Y17" s="109" t="s">
        <v>429</v>
      </c>
      <c r="Z17" s="93" t="s">
        <v>339</v>
      </c>
      <c r="AA17" s="58" t="s">
        <v>323</v>
      </c>
      <c r="AB17" s="116">
        <v>2.06E-2</v>
      </c>
      <c r="AC17" s="72" t="s">
        <v>323</v>
      </c>
      <c r="AD17" s="94"/>
      <c r="AE17" s="94"/>
      <c r="AF17" s="94"/>
      <c r="AG17" s="94"/>
      <c r="AH17" s="132"/>
      <c r="AI17" s="132"/>
      <c r="AJ17" s="137"/>
      <c r="AK17" s="109">
        <v>4</v>
      </c>
      <c r="AL17" s="109">
        <v>4</v>
      </c>
      <c r="AM17" s="113"/>
      <c r="AN17" s="125">
        <f t="shared" si="1"/>
        <v>0</v>
      </c>
      <c r="AO17" s="125">
        <f t="shared" si="2"/>
        <v>0</v>
      </c>
      <c r="AQ17" s="45"/>
    </row>
    <row r="18" spans="1:43" ht="39.950000000000003" customHeight="1">
      <c r="A18" s="56">
        <f t="shared" si="0"/>
        <v>10</v>
      </c>
      <c r="B18" s="58"/>
      <c r="C18" s="59"/>
      <c r="D18" s="60"/>
      <c r="E18" s="59">
        <v>3</v>
      </c>
      <c r="F18" s="59"/>
      <c r="G18" s="60"/>
      <c r="H18" s="59"/>
      <c r="I18" s="59"/>
      <c r="J18" s="68"/>
      <c r="K18" s="68"/>
      <c r="L18" s="68" t="s">
        <v>433</v>
      </c>
      <c r="M18" s="82" t="s">
        <v>433</v>
      </c>
      <c r="N18" s="70" t="s">
        <v>434</v>
      </c>
      <c r="O18" s="83" t="s">
        <v>425</v>
      </c>
      <c r="P18" s="84" t="s">
        <v>426</v>
      </c>
      <c r="Q18" s="58" t="s">
        <v>315</v>
      </c>
      <c r="R18" s="90"/>
      <c r="S18" s="91" t="s">
        <v>316</v>
      </c>
      <c r="T18" s="93" t="s">
        <v>435</v>
      </c>
      <c r="U18" s="68" t="s">
        <v>316</v>
      </c>
      <c r="V18" s="94" t="s">
        <v>319</v>
      </c>
      <c r="W18" s="95" t="s">
        <v>320</v>
      </c>
      <c r="X18" s="81" t="s">
        <v>436</v>
      </c>
      <c r="Y18" s="109" t="s">
        <v>437</v>
      </c>
      <c r="Z18" s="58" t="s">
        <v>339</v>
      </c>
      <c r="AA18" s="109" t="s">
        <v>438</v>
      </c>
      <c r="AB18" s="116">
        <v>7.1999999999999998E-3</v>
      </c>
      <c r="AC18" s="72" t="s">
        <v>323</v>
      </c>
      <c r="AD18" s="94"/>
      <c r="AE18" s="94"/>
      <c r="AF18" s="94"/>
      <c r="AG18" s="94"/>
      <c r="AH18" s="132"/>
      <c r="AI18" s="132"/>
      <c r="AJ18" s="137"/>
      <c r="AK18" s="109">
        <v>1</v>
      </c>
      <c r="AL18" s="109">
        <v>1</v>
      </c>
      <c r="AM18" s="113"/>
      <c r="AN18" s="125">
        <f t="shared" si="1"/>
        <v>0</v>
      </c>
      <c r="AO18" s="125">
        <f t="shared" si="2"/>
        <v>0</v>
      </c>
      <c r="AQ18" s="45"/>
    </row>
    <row r="19" spans="1:43" s="47" customFormat="1" ht="39.950000000000003" customHeight="1">
      <c r="A19" s="62">
        <f t="shared" si="0"/>
        <v>11</v>
      </c>
      <c r="B19" s="63"/>
      <c r="C19" s="63"/>
      <c r="D19" s="64">
        <v>2</v>
      </c>
      <c r="E19" s="63"/>
      <c r="F19" s="63"/>
      <c r="G19" s="64"/>
      <c r="H19" s="63"/>
      <c r="I19" s="63"/>
      <c r="J19" s="75"/>
      <c r="K19" s="75"/>
      <c r="L19" s="75" t="s">
        <v>439</v>
      </c>
      <c r="M19" s="76" t="s">
        <v>440</v>
      </c>
      <c r="N19" s="77" t="s">
        <v>441</v>
      </c>
      <c r="O19" s="78" t="s">
        <v>442</v>
      </c>
      <c r="P19" s="79" t="s">
        <v>314</v>
      </c>
      <c r="Q19" s="79" t="s">
        <v>315</v>
      </c>
      <c r="R19" s="97"/>
      <c r="S19" s="98" t="s">
        <v>316</v>
      </c>
      <c r="T19" s="99"/>
      <c r="U19" s="103"/>
      <c r="V19" s="98"/>
      <c r="W19" s="101"/>
      <c r="X19" s="104"/>
      <c r="Y19" s="113"/>
      <c r="Z19" s="103" t="s">
        <v>323</v>
      </c>
      <c r="AA19" s="104" t="s">
        <v>323</v>
      </c>
      <c r="AB19" s="117" t="e">
        <f>#REF!+#REF!+#REF!+#REF!+#REF!+#REF!+#REF!*#REF!</f>
        <v>#REF!</v>
      </c>
      <c r="AC19" s="79" t="s">
        <v>323</v>
      </c>
      <c r="AD19" s="100"/>
      <c r="AE19" s="100"/>
      <c r="AF19" s="100"/>
      <c r="AG19" s="100"/>
      <c r="AH19" s="135"/>
      <c r="AI19" s="135"/>
      <c r="AJ19" s="136"/>
      <c r="AK19" s="113">
        <v>1</v>
      </c>
      <c r="AL19" s="113">
        <v>1</v>
      </c>
      <c r="AM19" s="113">
        <v>119.3593</v>
      </c>
      <c r="AN19" s="125">
        <f t="shared" si="1"/>
        <v>119.3593</v>
      </c>
      <c r="AO19" s="125">
        <f t="shared" si="2"/>
        <v>119.3593</v>
      </c>
      <c r="AP19" s="47" t="s">
        <v>417</v>
      </c>
      <c r="AQ19" s="45"/>
    </row>
    <row r="20" spans="1:43" s="47" customFormat="1" ht="39.950000000000003" customHeight="1">
      <c r="A20" s="62"/>
      <c r="B20" s="63"/>
      <c r="C20" s="63"/>
      <c r="D20" s="64">
        <v>2</v>
      </c>
      <c r="E20" s="63"/>
      <c r="F20" s="63"/>
      <c r="G20" s="64"/>
      <c r="H20" s="63"/>
      <c r="I20" s="63"/>
      <c r="J20" s="75"/>
      <c r="K20" s="75"/>
      <c r="L20" s="75" t="s">
        <v>443</v>
      </c>
      <c r="M20" s="82" t="s">
        <v>444</v>
      </c>
      <c r="N20" s="70" t="s">
        <v>445</v>
      </c>
      <c r="O20" s="78"/>
      <c r="P20" s="79" t="s">
        <v>314</v>
      </c>
      <c r="Q20" s="79" t="s">
        <v>315</v>
      </c>
      <c r="R20" s="97"/>
      <c r="S20" s="98" t="s">
        <v>318</v>
      </c>
      <c r="T20" s="99"/>
      <c r="U20" s="103"/>
      <c r="V20" s="98"/>
      <c r="W20" s="101"/>
      <c r="X20" s="104"/>
      <c r="Y20" s="113"/>
      <c r="Z20" s="103" t="s">
        <v>323</v>
      </c>
      <c r="AA20" s="104" t="s">
        <v>323</v>
      </c>
      <c r="AB20" s="117"/>
      <c r="AC20" s="79"/>
      <c r="AD20" s="100"/>
      <c r="AE20" s="100"/>
      <c r="AF20" s="100"/>
      <c r="AG20" s="100"/>
      <c r="AH20" s="135"/>
      <c r="AI20" s="135"/>
      <c r="AJ20" s="136"/>
      <c r="AK20" s="113">
        <v>1</v>
      </c>
      <c r="AL20" s="113">
        <v>1</v>
      </c>
      <c r="AM20" s="113">
        <v>28.83</v>
      </c>
      <c r="AN20" s="125">
        <f t="shared" si="1"/>
        <v>28.83</v>
      </c>
      <c r="AO20" s="125">
        <f t="shared" si="2"/>
        <v>28.83</v>
      </c>
      <c r="AQ20" s="45"/>
    </row>
    <row r="21" spans="1:43" s="47" customFormat="1" ht="39.950000000000003" customHeight="1">
      <c r="A21" s="62"/>
      <c r="B21" s="63"/>
      <c r="C21" s="63"/>
      <c r="D21" s="64">
        <v>2</v>
      </c>
      <c r="E21" s="63"/>
      <c r="F21" s="63"/>
      <c r="G21" s="64"/>
      <c r="H21" s="63"/>
      <c r="I21" s="63"/>
      <c r="J21" s="75"/>
      <c r="K21" s="75"/>
      <c r="L21" s="75" t="s">
        <v>446</v>
      </c>
      <c r="M21" s="82" t="s">
        <v>447</v>
      </c>
      <c r="N21" s="70" t="s">
        <v>448</v>
      </c>
      <c r="O21" s="78"/>
      <c r="P21" s="79" t="s">
        <v>314</v>
      </c>
      <c r="Q21" s="79" t="s">
        <v>315</v>
      </c>
      <c r="R21" s="97"/>
      <c r="S21" s="98" t="s">
        <v>449</v>
      </c>
      <c r="T21" s="99"/>
      <c r="U21" s="103"/>
      <c r="V21" s="98"/>
      <c r="W21" s="101"/>
      <c r="X21" s="104"/>
      <c r="Y21" s="113"/>
      <c r="Z21" s="103" t="s">
        <v>323</v>
      </c>
      <c r="AA21" s="104" t="s">
        <v>323</v>
      </c>
      <c r="AB21" s="117"/>
      <c r="AC21" s="79"/>
      <c r="AD21" s="100"/>
      <c r="AE21" s="100"/>
      <c r="AF21" s="100"/>
      <c r="AG21" s="100"/>
      <c r="AH21" s="135"/>
      <c r="AI21" s="135"/>
      <c r="AJ21" s="136"/>
      <c r="AK21" s="113">
        <v>1</v>
      </c>
      <c r="AL21" s="113">
        <v>1</v>
      </c>
      <c r="AM21" s="113">
        <v>28.83</v>
      </c>
      <c r="AN21" s="125">
        <f t="shared" si="1"/>
        <v>28.83</v>
      </c>
      <c r="AO21" s="125">
        <f t="shared" si="2"/>
        <v>28.83</v>
      </c>
      <c r="AQ21" s="45"/>
    </row>
    <row r="22" spans="1:43" s="47" customFormat="1" ht="39.950000000000003" customHeight="1">
      <c r="A22" s="62"/>
      <c r="B22" s="63"/>
      <c r="C22" s="63"/>
      <c r="D22" s="64">
        <v>2</v>
      </c>
      <c r="E22" s="63"/>
      <c r="F22" s="63"/>
      <c r="G22" s="64"/>
      <c r="H22" s="63"/>
      <c r="I22" s="63"/>
      <c r="J22" s="75"/>
      <c r="K22" s="75"/>
      <c r="L22" s="75" t="s">
        <v>450</v>
      </c>
      <c r="M22" s="82" t="s">
        <v>451</v>
      </c>
      <c r="N22" s="70" t="s">
        <v>452</v>
      </c>
      <c r="O22" s="78"/>
      <c r="P22" s="79" t="s">
        <v>314</v>
      </c>
      <c r="Q22" s="79" t="s">
        <v>315</v>
      </c>
      <c r="R22" s="97"/>
      <c r="S22" s="98" t="s">
        <v>453</v>
      </c>
      <c r="T22" s="99"/>
      <c r="U22" s="103"/>
      <c r="V22" s="98"/>
      <c r="W22" s="101"/>
      <c r="X22" s="104"/>
      <c r="Y22" s="113"/>
      <c r="Z22" s="103" t="s">
        <v>323</v>
      </c>
      <c r="AA22" s="104" t="s">
        <v>323</v>
      </c>
      <c r="AB22" s="117"/>
      <c r="AC22" s="79"/>
      <c r="AD22" s="100"/>
      <c r="AE22" s="100"/>
      <c r="AF22" s="100"/>
      <c r="AG22" s="100"/>
      <c r="AH22" s="135"/>
      <c r="AI22" s="135"/>
      <c r="AJ22" s="136"/>
      <c r="AK22" s="113">
        <v>1</v>
      </c>
      <c r="AL22" s="113">
        <v>1</v>
      </c>
      <c r="AM22" s="113">
        <v>1.89</v>
      </c>
      <c r="AN22" s="125">
        <f t="shared" si="1"/>
        <v>1.89</v>
      </c>
      <c r="AO22" s="125">
        <f t="shared" si="2"/>
        <v>1.89</v>
      </c>
      <c r="AQ22" s="45"/>
    </row>
    <row r="23" spans="1:43" ht="39.950000000000003" customHeight="1">
      <c r="A23" s="56">
        <f t="shared" ref="A23:A26" si="3">ROW(23:23)-8</f>
        <v>15</v>
      </c>
      <c r="B23" s="59"/>
      <c r="C23" s="59">
        <v>1</v>
      </c>
      <c r="D23" s="60"/>
      <c r="E23" s="60"/>
      <c r="F23" s="59"/>
      <c r="G23" s="60"/>
      <c r="H23" s="59"/>
      <c r="I23" s="59"/>
      <c r="J23" s="68"/>
      <c r="K23" s="68"/>
      <c r="L23" s="68" t="s">
        <v>454</v>
      </c>
      <c r="M23" s="69" t="s">
        <v>455</v>
      </c>
      <c r="N23" s="70" t="s">
        <v>456</v>
      </c>
      <c r="O23" s="71" t="s">
        <v>457</v>
      </c>
      <c r="P23" s="72" t="s">
        <v>426</v>
      </c>
      <c r="Q23" s="72" t="s">
        <v>315</v>
      </c>
      <c r="R23" s="93" t="s">
        <v>323</v>
      </c>
      <c r="S23" s="91" t="s">
        <v>316</v>
      </c>
      <c r="T23" s="96" t="s">
        <v>336</v>
      </c>
      <c r="U23" s="93" t="s">
        <v>323</v>
      </c>
      <c r="V23" s="91" t="s">
        <v>319</v>
      </c>
      <c r="W23" s="95" t="s">
        <v>320</v>
      </c>
      <c r="X23" s="58" t="s">
        <v>458</v>
      </c>
      <c r="Y23" s="58" t="s">
        <v>458</v>
      </c>
      <c r="Z23" s="93" t="s">
        <v>323</v>
      </c>
      <c r="AA23" s="58" t="s">
        <v>323</v>
      </c>
      <c r="AB23" s="110">
        <v>1.8499999999999999E-2</v>
      </c>
      <c r="AC23" s="72" t="s">
        <v>323</v>
      </c>
      <c r="AD23" s="94"/>
      <c r="AE23" s="94"/>
      <c r="AF23" s="94"/>
      <c r="AG23" s="94"/>
      <c r="AH23" s="132"/>
      <c r="AI23" s="132"/>
      <c r="AJ23" s="138"/>
      <c r="AK23" s="109">
        <v>1</v>
      </c>
      <c r="AL23" s="109">
        <v>1</v>
      </c>
      <c r="AM23" s="113">
        <v>1.25</v>
      </c>
      <c r="AN23" s="125">
        <f t="shared" si="1"/>
        <v>1.25</v>
      </c>
      <c r="AO23" s="125">
        <f t="shared" si="2"/>
        <v>1.25</v>
      </c>
      <c r="AQ23" s="45"/>
    </row>
    <row r="24" spans="1:43" ht="39.950000000000003" customHeight="1">
      <c r="A24" s="56">
        <f t="shared" si="3"/>
        <v>16</v>
      </c>
      <c r="B24" s="59"/>
      <c r="C24" s="59">
        <v>1</v>
      </c>
      <c r="D24" s="60"/>
      <c r="E24" s="60"/>
      <c r="F24" s="59"/>
      <c r="G24" s="60"/>
      <c r="H24" s="59"/>
      <c r="I24" s="59"/>
      <c r="J24" s="68"/>
      <c r="K24" s="68"/>
      <c r="L24" s="68" t="s">
        <v>459</v>
      </c>
      <c r="M24" s="69" t="s">
        <v>460</v>
      </c>
      <c r="N24" s="70" t="s">
        <v>456</v>
      </c>
      <c r="O24" s="71" t="s">
        <v>461</v>
      </c>
      <c r="P24" s="72" t="s">
        <v>426</v>
      </c>
      <c r="Q24" s="72" t="s">
        <v>315</v>
      </c>
      <c r="R24" s="93" t="s">
        <v>323</v>
      </c>
      <c r="S24" s="91" t="s">
        <v>316</v>
      </c>
      <c r="T24" s="96" t="s">
        <v>336</v>
      </c>
      <c r="U24" s="93" t="s">
        <v>323</v>
      </c>
      <c r="V24" s="94" t="s">
        <v>319</v>
      </c>
      <c r="W24" s="95" t="s">
        <v>320</v>
      </c>
      <c r="X24" s="58" t="s">
        <v>458</v>
      </c>
      <c r="Y24" s="58" t="s">
        <v>458</v>
      </c>
      <c r="Z24" s="93" t="s">
        <v>323</v>
      </c>
      <c r="AA24" s="58" t="s">
        <v>323</v>
      </c>
      <c r="AB24" s="110">
        <v>1.6500000000000001E-2</v>
      </c>
      <c r="AC24" s="72" t="s">
        <v>323</v>
      </c>
      <c r="AD24" s="94"/>
      <c r="AE24" s="94"/>
      <c r="AF24" s="94"/>
      <c r="AG24" s="94"/>
      <c r="AH24" s="132"/>
      <c r="AI24" s="132"/>
      <c r="AJ24" s="138"/>
      <c r="AK24" s="109">
        <v>0</v>
      </c>
      <c r="AL24" s="109">
        <v>0</v>
      </c>
      <c r="AM24" s="113"/>
      <c r="AN24" s="125">
        <f t="shared" si="1"/>
        <v>0</v>
      </c>
      <c r="AO24" s="125">
        <f t="shared" si="2"/>
        <v>0</v>
      </c>
      <c r="AQ24" s="45"/>
    </row>
    <row r="25" spans="1:43" ht="39.950000000000003" customHeight="1">
      <c r="A25" s="56">
        <f t="shared" si="3"/>
        <v>17</v>
      </c>
      <c r="B25" s="59"/>
      <c r="C25" s="59">
        <v>1</v>
      </c>
      <c r="D25" s="60"/>
      <c r="E25" s="60"/>
      <c r="F25" s="59"/>
      <c r="G25" s="60"/>
      <c r="H25" s="59"/>
      <c r="I25" s="59"/>
      <c r="J25" s="68"/>
      <c r="K25" s="68"/>
      <c r="L25" s="68" t="s">
        <v>290</v>
      </c>
      <c r="M25" s="69" t="s">
        <v>462</v>
      </c>
      <c r="N25" s="70" t="s">
        <v>463</v>
      </c>
      <c r="O25" s="71" t="s">
        <v>457</v>
      </c>
      <c r="P25" s="72" t="s">
        <v>426</v>
      </c>
      <c r="Q25" s="72" t="s">
        <v>315</v>
      </c>
      <c r="R25" s="93" t="s">
        <v>323</v>
      </c>
      <c r="S25" s="91" t="s">
        <v>316</v>
      </c>
      <c r="T25" s="96" t="s">
        <v>336</v>
      </c>
      <c r="U25" s="93" t="s">
        <v>323</v>
      </c>
      <c r="V25" s="94" t="s">
        <v>319</v>
      </c>
      <c r="W25" s="95" t="s">
        <v>320</v>
      </c>
      <c r="X25" s="58" t="s">
        <v>464</v>
      </c>
      <c r="Y25" s="109" t="s">
        <v>323</v>
      </c>
      <c r="Z25" s="93" t="s">
        <v>323</v>
      </c>
      <c r="AA25" s="58" t="s">
        <v>323</v>
      </c>
      <c r="AB25" s="110">
        <v>2.0000000000000001E-4</v>
      </c>
      <c r="AC25" s="72" t="s">
        <v>323</v>
      </c>
      <c r="AD25" s="94"/>
      <c r="AE25" s="94"/>
      <c r="AF25" s="94"/>
      <c r="AG25" s="94"/>
      <c r="AH25" s="132"/>
      <c r="AI25" s="132"/>
      <c r="AJ25" s="138"/>
      <c r="AK25" s="109">
        <v>1</v>
      </c>
      <c r="AL25" s="109">
        <v>1</v>
      </c>
      <c r="AM25" s="113">
        <f>60.708/2000</f>
        <v>3.0353999999999999E-2</v>
      </c>
      <c r="AN25" s="125">
        <f t="shared" si="1"/>
        <v>3.0353999999999999E-2</v>
      </c>
      <c r="AO25" s="125">
        <f t="shared" si="2"/>
        <v>3.0353999999999999E-2</v>
      </c>
      <c r="AQ25" s="45"/>
    </row>
    <row r="26" spans="1:43" ht="39.950000000000003" customHeight="1">
      <c r="A26" s="56">
        <f t="shared" si="3"/>
        <v>18</v>
      </c>
      <c r="B26" s="65"/>
      <c r="C26" s="59">
        <v>1</v>
      </c>
      <c r="D26" s="66"/>
      <c r="E26" s="66"/>
      <c r="F26" s="65"/>
      <c r="G26" s="66"/>
      <c r="H26" s="65"/>
      <c r="I26" s="65"/>
      <c r="J26" s="85"/>
      <c r="K26" s="85"/>
      <c r="L26" s="85" t="s">
        <v>290</v>
      </c>
      <c r="M26" s="86" t="s">
        <v>465</v>
      </c>
      <c r="N26" s="87" t="s">
        <v>463</v>
      </c>
      <c r="O26" s="88" t="s">
        <v>461</v>
      </c>
      <c r="P26" s="89" t="s">
        <v>426</v>
      </c>
      <c r="Q26" s="89" t="s">
        <v>315</v>
      </c>
      <c r="R26" s="105" t="s">
        <v>323</v>
      </c>
      <c r="S26" s="106" t="s">
        <v>316</v>
      </c>
      <c r="T26" s="107" t="s">
        <v>336</v>
      </c>
      <c r="U26" s="105" t="s">
        <v>323</v>
      </c>
      <c r="V26" s="91" t="s">
        <v>319</v>
      </c>
      <c r="W26" s="95" t="s">
        <v>320</v>
      </c>
      <c r="X26" s="108" t="s">
        <v>464</v>
      </c>
      <c r="Y26" s="118" t="s">
        <v>323</v>
      </c>
      <c r="Z26" s="105" t="s">
        <v>323</v>
      </c>
      <c r="AA26" s="108" t="s">
        <v>323</v>
      </c>
      <c r="AB26" s="119">
        <v>2.0000000000000001E-4</v>
      </c>
      <c r="AC26" s="89" t="s">
        <v>323</v>
      </c>
      <c r="AD26" s="120"/>
      <c r="AE26" s="120"/>
      <c r="AF26" s="120"/>
      <c r="AG26" s="120"/>
      <c r="AH26" s="139"/>
      <c r="AI26" s="139"/>
      <c r="AJ26" s="140"/>
      <c r="AK26" s="105" t="s">
        <v>466</v>
      </c>
      <c r="AL26" s="105" t="s">
        <v>466</v>
      </c>
      <c r="AM26" s="141"/>
      <c r="AN26" s="125">
        <f t="shared" si="1"/>
        <v>0</v>
      </c>
      <c r="AO26" s="125">
        <f t="shared" si="2"/>
        <v>0</v>
      </c>
      <c r="AQ26" s="45"/>
    </row>
    <row r="27" spans="1:43" ht="39.950000000000003" customHeight="1">
      <c r="S27" s="48"/>
      <c r="U27" s="48"/>
      <c r="V27" s="48"/>
      <c r="W27" s="48"/>
      <c r="X27" s="48"/>
      <c r="Y27" s="48"/>
      <c r="Z27" s="48"/>
      <c r="AN27" s="48">
        <f>SUM(AN11:AN26)</f>
        <v>236.24041642840001</v>
      </c>
      <c r="AO27" s="48">
        <f>SUM(AO11:AO26)</f>
        <v>232.95476592840001</v>
      </c>
    </row>
    <row r="28" spans="1:43" ht="39.950000000000003" customHeight="1">
      <c r="S28" s="48"/>
      <c r="U28" s="48"/>
      <c r="V28" s="48"/>
      <c r="W28" s="48"/>
      <c r="X28" s="48"/>
      <c r="Y28" s="48"/>
      <c r="Z28" s="48"/>
    </row>
    <row r="29" spans="1:43" ht="39.950000000000003" customHeight="1">
      <c r="S29" s="48"/>
      <c r="U29" s="48"/>
      <c r="V29" s="48"/>
      <c r="W29" s="48"/>
      <c r="X29" s="48"/>
      <c r="Y29" s="48"/>
      <c r="Z29" s="48"/>
    </row>
    <row r="30" spans="1:43" ht="39.950000000000003" customHeight="1">
      <c r="S30" s="48"/>
      <c r="U30" s="48"/>
      <c r="V30" s="48"/>
      <c r="W30" s="48"/>
      <c r="X30" s="48"/>
      <c r="Y30" s="48"/>
      <c r="Z30" s="48"/>
    </row>
    <row r="31" spans="1:43" ht="39.950000000000003" customHeight="1">
      <c r="S31" s="48"/>
      <c r="U31" s="48"/>
      <c r="V31" s="48"/>
      <c r="W31" s="48"/>
      <c r="X31" s="48"/>
      <c r="Y31" s="48"/>
      <c r="Z31" s="48"/>
    </row>
    <row r="32" spans="1:43" ht="39.950000000000003" customHeight="1">
      <c r="S32" s="48"/>
      <c r="U32" s="48"/>
      <c r="V32" s="48"/>
      <c r="W32" s="48"/>
      <c r="X32" s="48"/>
      <c r="Y32" s="48"/>
      <c r="Z32" s="48"/>
    </row>
    <row r="33" spans="19:26" ht="39.950000000000003" customHeight="1">
      <c r="S33" s="48"/>
      <c r="U33" s="48"/>
      <c r="V33" s="48"/>
      <c r="W33" s="48"/>
      <c r="X33" s="48"/>
      <c r="Y33" s="48"/>
      <c r="Z33" s="48"/>
    </row>
    <row r="34" spans="19:26" ht="39.950000000000003" customHeight="1">
      <c r="S34" s="48"/>
      <c r="U34" s="48"/>
      <c r="V34" s="48"/>
      <c r="W34" s="48"/>
      <c r="X34" s="48"/>
      <c r="Y34" s="48"/>
      <c r="Z34" s="48"/>
    </row>
    <row r="35" spans="19:26" ht="39.950000000000003" customHeight="1">
      <c r="S35" s="48"/>
      <c r="U35" s="48"/>
      <c r="V35" s="48"/>
      <c r="W35" s="48"/>
      <c r="X35" s="48"/>
      <c r="Y35" s="48"/>
      <c r="Z35" s="48"/>
    </row>
    <row r="36" spans="19:26" ht="39.950000000000003" customHeight="1">
      <c r="S36" s="48"/>
      <c r="U36" s="48"/>
      <c r="V36" s="48"/>
      <c r="W36" s="48"/>
      <c r="X36" s="48"/>
      <c r="Y36" s="48"/>
      <c r="Z36" s="48"/>
    </row>
    <row r="37" spans="19:26">
      <c r="S37" s="48"/>
      <c r="U37" s="48"/>
      <c r="V37" s="48"/>
      <c r="W37" s="48"/>
      <c r="X37" s="48"/>
      <c r="Y37" s="48"/>
      <c r="Z37" s="48"/>
    </row>
    <row r="38" spans="19:26">
      <c r="S38" s="48"/>
      <c r="U38" s="48"/>
      <c r="V38" s="48"/>
      <c r="W38" s="48"/>
      <c r="X38" s="48"/>
      <c r="Y38" s="48"/>
      <c r="Z38" s="48"/>
    </row>
    <row r="39" spans="19:26">
      <c r="S39" s="48"/>
      <c r="U39" s="48"/>
      <c r="V39" s="48"/>
      <c r="W39" s="48"/>
      <c r="X39" s="48"/>
      <c r="Y39" s="48"/>
      <c r="Z39" s="48"/>
    </row>
    <row r="40" spans="19:26">
      <c r="S40" s="48"/>
      <c r="U40" s="48"/>
      <c r="V40" s="48"/>
      <c r="W40" s="48"/>
      <c r="X40" s="48"/>
      <c r="Y40" s="48"/>
      <c r="Z40" s="48"/>
    </row>
    <row r="41" spans="19:26">
      <c r="S41" s="48"/>
      <c r="U41" s="48"/>
      <c r="V41" s="48"/>
      <c r="W41" s="48"/>
      <c r="X41" s="48"/>
      <c r="Y41" s="48"/>
      <c r="Z41" s="48"/>
    </row>
  </sheetData>
  <mergeCells count="41">
    <mergeCell ref="A1:E1"/>
    <mergeCell ref="F1:K1"/>
    <mergeCell ref="M1:N1"/>
    <mergeCell ref="A2:N2"/>
    <mergeCell ref="A3:K3"/>
    <mergeCell ref="M3:N3"/>
    <mergeCell ref="A4:N4"/>
    <mergeCell ref="B7:K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AA7:AA8"/>
    <mergeCell ref="AB7:AB8"/>
    <mergeCell ref="AC7:AC8"/>
    <mergeCell ref="T7:T8"/>
    <mergeCell ref="U7:U8"/>
    <mergeCell ref="V7:V8"/>
    <mergeCell ref="W7:W8"/>
    <mergeCell ref="X7:X8"/>
    <mergeCell ref="AN7:AN8"/>
    <mergeCell ref="AO7:AO8"/>
    <mergeCell ref="O1:AI6"/>
    <mergeCell ref="A5:N6"/>
    <mergeCell ref="AI7:AI8"/>
    <mergeCell ref="AJ7:AJ8"/>
    <mergeCell ref="AK7:AK8"/>
    <mergeCell ref="AL7:AL8"/>
    <mergeCell ref="AM7:AM8"/>
    <mergeCell ref="AD7:AD8"/>
    <mergeCell ref="AE7:AE8"/>
    <mergeCell ref="AF7:AF8"/>
    <mergeCell ref="AG7:AG8"/>
    <mergeCell ref="AH7:AH8"/>
    <mergeCell ref="Y7:Y8"/>
    <mergeCell ref="Z7:Z8"/>
  </mergeCells>
  <phoneticPr fontId="48" type="noConversion"/>
  <conditionalFormatting sqref="AK1">
    <cfRule type="duplicateValues" dxfId="5" priority="6"/>
  </conditionalFormatting>
  <conditionalFormatting sqref="AL1">
    <cfRule type="duplicateValues" dxfId="4" priority="4"/>
  </conditionalFormatting>
  <conditionalFormatting sqref="AM1">
    <cfRule type="duplicateValues" dxfId="3" priority="3"/>
  </conditionalFormatting>
  <conditionalFormatting sqref="AN1">
    <cfRule type="duplicateValues" dxfId="2" priority="2"/>
  </conditionalFormatting>
  <conditionalFormatting sqref="AO1">
    <cfRule type="duplicateValues" dxfId="1" priority="1"/>
  </conditionalFormatting>
  <conditionalFormatting sqref="K18:L18">
    <cfRule type="duplicateValues" dxfId="0" priority="5"/>
  </conditionalFormatting>
  <dataValidations count="1">
    <dataValidation type="list" allowBlank="1" showInputMessage="1" showErrorMessage="1" sqref="V9:W26">
      <formula1>"Y,N"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现金</vt:lpstr>
      <vt:lpstr>销量</vt:lpstr>
      <vt:lpstr>Sheet1</vt:lpstr>
      <vt:lpstr>材料成本</vt:lpstr>
      <vt:lpstr>其他</vt:lpstr>
      <vt:lpstr>6800010BH26-C00</vt:lpstr>
      <vt:lpstr>6900015-J37-C00</vt:lpstr>
      <vt:lpstr>6903010AH26-C00</vt:lpstr>
      <vt:lpstr>6903010-J37-C00</vt:lpstr>
      <vt:lpstr>6905020CH26-C00</vt:lpstr>
      <vt:lpstr>6905020-H26-C00</vt:lpstr>
      <vt:lpstr>6905100-H26-C00</vt:lpstr>
      <vt:lpstr>6905100-H22-C00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ghrc</cp:lastModifiedBy>
  <dcterms:created xsi:type="dcterms:W3CDTF">2006-09-13T03:21:00Z</dcterms:created>
  <dcterms:modified xsi:type="dcterms:W3CDTF">2025-08-26T08:02:06Z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8AE9866664824297AD28889A483FD097_13</vt:lpwstr>
  </property>
  <property fmtid="{D5CDD505-2E9C-101B-9397-08002B2CF9AE}" pid="3" name="KSOProductBuildVer">
    <vt:lpwstr>2052-12.1.0.21915</vt:lpwstr>
  </property>
</Properties>
</file>