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firstSheet="1" activeTab="1"/>
  </bookViews>
  <sheets>
    <sheet name="汇总表" sheetId="15" state="hidden" r:id="rId1"/>
    <sheet name="劳务费" sheetId="10" r:id="rId2"/>
    <sheet name="考勤" sheetId="9" r:id="rId3"/>
    <sheet name="奖惩" sheetId="12" r:id="rId4"/>
    <sheet name="Sheet5" sheetId="20" r:id="rId5"/>
    <sheet name="Sheet4" sheetId="19" state="hidden" r:id="rId6"/>
    <sheet name="Sheet3" sheetId="18" state="hidden" r:id="rId7"/>
    <sheet name="Sheet2" sheetId="17" state="hidden" r:id="rId8"/>
    <sheet name="Sheet1" sheetId="16" state="hidden" r:id="rId9"/>
  </sheets>
  <externalReferences>
    <externalReference r:id="rId12"/>
  </externalReferences>
  <definedNames>
    <definedName name="_xlnm._FilterDatabase" localSheetId="1" hidden="1">劳务费!$A$2:$Y$62</definedName>
    <definedName name="_xlnm._FilterDatabase" localSheetId="2" hidden="1">考勤!$A$1:$AP$178</definedName>
    <definedName name="_xlnm._FilterDatabase" localSheetId="3" hidden="1">奖惩!$A$1:$AK$50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10"/>
    <pivotCache cacheId="1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YanFuhuo</author>
    <author>YuXianting</author>
  </authors>
  <commentList>
    <comment ref="AC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上中午12点半</t>
        </r>
      </text>
    </comment>
    <comment ref="AD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上下午2点</t>
        </r>
      </text>
    </comment>
    <comment ref="AE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上晚上6点</t>
        </r>
      </text>
    </comment>
    <comment ref="AF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G8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D9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上下午2点</t>
        </r>
      </text>
    </comment>
    <comment ref="AE9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上晚上6点</t>
        </r>
      </text>
    </comment>
    <comment ref="AF9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G9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C9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上中午12点半</t>
        </r>
      </text>
    </comment>
    <comment ref="AD9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上下午2点</t>
        </r>
      </text>
    </comment>
    <comment ref="AE9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上晚上6点</t>
        </r>
      </text>
    </comment>
    <comment ref="AF9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上9点</t>
        </r>
      </text>
    </comment>
    <comment ref="AG9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A101" authorId="1">
      <text>
        <r>
          <rPr>
            <b/>
            <sz val="14"/>
            <rFont val="宋体"/>
            <charset val="134"/>
          </rPr>
          <t>YanFuhuo:</t>
        </r>
        <r>
          <rPr>
            <sz val="14"/>
            <rFont val="宋体"/>
            <charset val="134"/>
          </rPr>
          <t xml:space="preserve">
现场检查拍照片扣10元</t>
        </r>
      </text>
    </comment>
    <comment ref="AA10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转夜班</t>
        </r>
      </text>
    </comment>
    <comment ref="G1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H1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G1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H1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O1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T1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G1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H1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I1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J1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K1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L1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M1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4"/>
            <rFont val="宋体"/>
            <charset val="134"/>
          </rPr>
          <t>夜班</t>
        </r>
      </text>
    </comment>
    <comment ref="T1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T1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Z1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A1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B1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AC12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Q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R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S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T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U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V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W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G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AH1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T1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V1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W1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X1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Y1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Z1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</t>
        </r>
      </text>
    </comment>
    <comment ref="L161" authorId="2">
      <text>
        <r>
          <rPr>
            <sz val="9"/>
            <rFont val="宋体"/>
            <charset val="134"/>
          </rPr>
          <t>夜班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<sst xmlns="http://schemas.openxmlformats.org/spreadsheetml/2006/main" count="1756" uniqueCount="361">
  <si>
    <t>6月劳务费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</si>
  <si>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</si>
  <si>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</si>
  <si>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</si>
  <si>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</si>
  <si>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</si>
  <si>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</si>
  <si>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</si>
  <si>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</si>
  <si>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</si>
  <si>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</si>
  <si>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</si>
  <si>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</si>
  <si>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</si>
  <si>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</si>
  <si>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</si>
  <si>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</si>
  <si>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</si>
  <si>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沈永亮</t>
  </si>
  <si>
    <t>组装工</t>
  </si>
  <si>
    <t/>
  </si>
  <si>
    <t>刘海波</t>
  </si>
  <si>
    <t>注塑</t>
  </si>
  <si>
    <t>张欣</t>
  </si>
  <si>
    <t>车间补助</t>
  </si>
  <si>
    <t>底座</t>
  </si>
  <si>
    <t>郭栓柱</t>
  </si>
  <si>
    <t>陈志甲</t>
  </si>
  <si>
    <t>许家豪</t>
  </si>
  <si>
    <t>6.17检查不合格宿舍</t>
  </si>
  <si>
    <t>杜国田</t>
  </si>
  <si>
    <t>发泡车间</t>
  </si>
  <si>
    <t>陈学辉</t>
  </si>
  <si>
    <t>崔佳佳</t>
  </si>
  <si>
    <t>邓雨萌</t>
  </si>
  <si>
    <t>韩宇辰</t>
  </si>
  <si>
    <t>王树诚</t>
  </si>
  <si>
    <t>王英智</t>
  </si>
  <si>
    <t>吕宗盛</t>
  </si>
  <si>
    <t>扣：T恤1件</t>
  </si>
  <si>
    <t>代国志</t>
  </si>
  <si>
    <t>不良品扣款</t>
  </si>
  <si>
    <t>韩文健</t>
  </si>
  <si>
    <t>张文政</t>
  </si>
  <si>
    <t>扣：最后一天工资，80%</t>
  </si>
  <si>
    <t>周永泽</t>
  </si>
  <si>
    <t>刘峻青</t>
  </si>
  <si>
    <t>赵金生</t>
  </si>
  <si>
    <t>宋昱桦</t>
  </si>
  <si>
    <t>郑文博</t>
  </si>
  <si>
    <t>焊接</t>
  </si>
  <si>
    <t>王银成</t>
  </si>
  <si>
    <t>6.18检查不合格宿舍</t>
  </si>
  <si>
    <t>何兆锟</t>
  </si>
  <si>
    <t>曹如霞</t>
  </si>
  <si>
    <t>夜班补助</t>
  </si>
  <si>
    <t>后视镜</t>
  </si>
  <si>
    <t>李静</t>
  </si>
  <si>
    <t>岳桂丽</t>
  </si>
  <si>
    <t>1件T恤扣50%</t>
  </si>
  <si>
    <t>赵梅煜</t>
  </si>
  <si>
    <t>2.0重卡</t>
  </si>
  <si>
    <t>郑守港</t>
  </si>
  <si>
    <t>白寿瑞</t>
  </si>
  <si>
    <t>3.0-H6</t>
  </si>
  <si>
    <t>齐松源</t>
  </si>
  <si>
    <t>车间绩效</t>
  </si>
  <si>
    <t>张博翱</t>
  </si>
  <si>
    <t>王腾</t>
  </si>
  <si>
    <t>许家豪1</t>
  </si>
  <si>
    <t>沈麟</t>
  </si>
  <si>
    <t>李佳峻</t>
  </si>
  <si>
    <t>张润峰</t>
  </si>
  <si>
    <t>合  计</t>
  </si>
  <si>
    <t>开票数</t>
  </si>
  <si>
    <t>编制：</t>
  </si>
  <si>
    <t>审核：</t>
  </si>
  <si>
    <t>求和项:工资合计</t>
  </si>
  <si>
    <t>总计</t>
  </si>
  <si>
    <t>7月劳务费</t>
  </si>
  <si>
    <t>刘国东</t>
  </si>
  <si>
    <t>王德蒙</t>
  </si>
  <si>
    <t>候浩</t>
  </si>
  <si>
    <t>王绎哲</t>
  </si>
  <si>
    <t>李硕</t>
  </si>
  <si>
    <t>李超</t>
  </si>
  <si>
    <t>陈子昂</t>
  </si>
  <si>
    <t>刘兴贺</t>
  </si>
  <si>
    <t>宋昱桦1</t>
  </si>
  <si>
    <t>张博然</t>
  </si>
  <si>
    <t>张钧岩</t>
  </si>
  <si>
    <t>张勇</t>
  </si>
  <si>
    <t>董昭延</t>
  </si>
  <si>
    <t>刘宝金</t>
  </si>
  <si>
    <t>宋华栋</t>
  </si>
  <si>
    <t>宋俊德</t>
  </si>
  <si>
    <t>杨津珲</t>
  </si>
  <si>
    <t>刘相磊</t>
  </si>
  <si>
    <t>张鸿基</t>
  </si>
  <si>
    <t>张金辉</t>
  </si>
  <si>
    <t>张文斌</t>
  </si>
  <si>
    <t>缝纫车间</t>
  </si>
  <si>
    <t>杨鸿涛</t>
  </si>
  <si>
    <t>刘阔</t>
  </si>
  <si>
    <t>代佳鑫</t>
  </si>
  <si>
    <t>宋琳珊</t>
  </si>
  <si>
    <t>尹凤</t>
  </si>
  <si>
    <t>张若然</t>
  </si>
  <si>
    <t>刘坤</t>
  </si>
  <si>
    <t>田益珲</t>
  </si>
  <si>
    <t>邢恩玮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</si>
  <si>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</si>
  <si>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</si>
  <si>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</si>
  <si>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</si>
  <si>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</si>
  <si>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</si>
  <si>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</si>
  <si>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</si>
  <si>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</si>
  <si>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</si>
  <si>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</si>
  <si>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</si>
  <si>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</si>
  <si>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</si>
  <si>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</si>
  <si>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</si>
  <si>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下午</t>
  </si>
  <si>
    <t>加班</t>
  </si>
  <si>
    <t>白</t>
  </si>
  <si>
    <t>夜</t>
  </si>
  <si>
    <t>/</t>
  </si>
  <si>
    <t>事</t>
  </si>
  <si>
    <t>离职</t>
  </si>
  <si>
    <t>缝纫</t>
  </si>
  <si>
    <t>放</t>
  </si>
  <si>
    <t>H6</t>
  </si>
  <si>
    <t>重卡</t>
  </si>
  <si>
    <t>离</t>
  </si>
  <si>
    <t xml:space="preserve"> 离</t>
  </si>
  <si>
    <t>发泡</t>
  </si>
  <si>
    <t>倒</t>
  </si>
  <si>
    <t>4号入职</t>
  </si>
  <si>
    <t>10号入职</t>
  </si>
  <si>
    <t>14入职</t>
  </si>
  <si>
    <t>17号入职</t>
  </si>
  <si>
    <t>假</t>
  </si>
  <si>
    <t>休</t>
  </si>
  <si>
    <t>异常情况</t>
  </si>
  <si>
    <t>金额</t>
  </si>
  <si>
    <t>司博文</t>
  </si>
  <si>
    <t>员工不服从管理，旷工扣双倍</t>
  </si>
  <si>
    <t>沧州鸿创人力资源服务有限公司</t>
  </si>
  <si>
    <t>赵鸿广</t>
  </si>
  <si>
    <t>崔绍岚</t>
  </si>
  <si>
    <t>闻龙超</t>
  </si>
  <si>
    <t>陈铭贺</t>
  </si>
  <si>
    <t>未按照操作规定操作</t>
  </si>
  <si>
    <t>沧州众智鑫成人力资源服务有限公司</t>
  </si>
  <si>
    <t>冯俊赫</t>
  </si>
  <si>
    <t>天津宏达翔科技有限公司</t>
  </si>
  <si>
    <t>赵雪翔</t>
  </si>
  <si>
    <t>扣：T恤1件*50%</t>
  </si>
  <si>
    <t>张洪收</t>
  </si>
  <si>
    <t>员工不服从管理，扣劳务公司1000</t>
  </si>
  <si>
    <t>-1000</t>
  </si>
  <si>
    <t>刘敏</t>
  </si>
  <si>
    <t>郭议谦</t>
  </si>
  <si>
    <t>车间绩效考核</t>
  </si>
  <si>
    <t>闫玉栋</t>
  </si>
  <si>
    <t>宿舍扣款50元</t>
  </si>
  <si>
    <t>王国利</t>
  </si>
  <si>
    <t>手机没按要求上交</t>
  </si>
  <si>
    <t>韩明霞</t>
  </si>
  <si>
    <t>王化成</t>
  </si>
  <si>
    <t>厂区吸烟区丢烟头考核</t>
  </si>
  <si>
    <t>郑云鹤</t>
  </si>
  <si>
    <t>许海瑞</t>
  </si>
  <si>
    <t>邓福海</t>
  </si>
  <si>
    <t>姬贺轩</t>
  </si>
  <si>
    <t>滕爱文</t>
  </si>
  <si>
    <t>欧马可二级调节板限位柱歪斜问题奖励</t>
  </si>
  <si>
    <t>郭树锦</t>
  </si>
  <si>
    <t>曹政</t>
  </si>
  <si>
    <t>沧州老刘人力资源服务有限公司</t>
  </si>
  <si>
    <t>员工自检意识正激励</t>
  </si>
  <si>
    <t>欧马可副背解锁锁不住</t>
  </si>
  <si>
    <t>吕东霖</t>
  </si>
  <si>
    <t>高茂翔</t>
  </si>
  <si>
    <t>旷工2天+80%</t>
  </si>
  <si>
    <t>秦耀政</t>
  </si>
  <si>
    <t>吴俊雷</t>
  </si>
  <si>
    <t>中汽副驾漏焊螺母</t>
  </si>
  <si>
    <t>田金梅</t>
  </si>
  <si>
    <t>王金玉</t>
  </si>
  <si>
    <t>重汽主驾底座模块化漏焊</t>
  </si>
  <si>
    <t>何文帅</t>
  </si>
  <si>
    <t>郑骅峻</t>
  </si>
  <si>
    <t>张文硕</t>
  </si>
  <si>
    <t>孙铜锴</t>
  </si>
  <si>
    <t>王英娜</t>
  </si>
  <si>
    <t>张如珍</t>
  </si>
  <si>
    <t>郝树军</t>
  </si>
  <si>
    <t>张志承</t>
  </si>
  <si>
    <t>孙学文</t>
  </si>
  <si>
    <t>刘昌林</t>
  </si>
  <si>
    <t>霍继平</t>
  </si>
  <si>
    <t>李猛</t>
  </si>
  <si>
    <t>王春义</t>
  </si>
  <si>
    <t>李秀花</t>
  </si>
  <si>
    <t>董建宇</t>
  </si>
  <si>
    <t>老刘劳务</t>
  </si>
  <si>
    <t>早会迟到考核</t>
  </si>
  <si>
    <t>杨琴丽</t>
  </si>
  <si>
    <t>戴滨江</t>
  </si>
  <si>
    <t>王建元</t>
  </si>
  <si>
    <t>赵晶晶</t>
  </si>
  <si>
    <t>孙盛林</t>
  </si>
  <si>
    <t>宋映</t>
  </si>
  <si>
    <t>赵增坤</t>
  </si>
  <si>
    <t>臧洪瑞</t>
  </si>
  <si>
    <t>手机按要求上交奖励</t>
  </si>
  <si>
    <t>200</t>
  </si>
  <si>
    <t>赵芃博</t>
  </si>
  <si>
    <t>孙梁娱</t>
  </si>
  <si>
    <t>刘宝洪</t>
  </si>
  <si>
    <t>从恩健</t>
  </si>
  <si>
    <t>刘海城</t>
  </si>
  <si>
    <t>郭俊文</t>
  </si>
  <si>
    <t>调角器手柄不平</t>
  </si>
  <si>
    <t>标牌批量错</t>
  </si>
  <si>
    <t>统帅副座生产过程中出现地脚批量电泳不良</t>
  </si>
  <si>
    <t>徐俊亭</t>
  </si>
  <si>
    <t>刘广东</t>
  </si>
  <si>
    <t>底座未冲孔</t>
  </si>
  <si>
    <t>孙英健</t>
  </si>
  <si>
    <t>阚湘栋</t>
  </si>
  <si>
    <t>刘迎涛</t>
  </si>
  <si>
    <t>徐小明</t>
  </si>
  <si>
    <t>赵广喜</t>
  </si>
  <si>
    <t>刘厚腾</t>
  </si>
  <si>
    <t>张名哲</t>
  </si>
  <si>
    <t>刘旭</t>
  </si>
  <si>
    <t>30</t>
  </si>
  <si>
    <t>H4外绞架边板奖励</t>
  </si>
  <si>
    <t>程伟硕</t>
  </si>
  <si>
    <t>戴浩然</t>
  </si>
  <si>
    <t>翟庆彬</t>
  </si>
  <si>
    <t>冯健博</t>
  </si>
  <si>
    <t>李文祖</t>
  </si>
  <si>
    <t>冯熠</t>
  </si>
  <si>
    <t>张琰坤</t>
  </si>
  <si>
    <t>高金瑞</t>
  </si>
  <si>
    <t>韩东恒</t>
  </si>
  <si>
    <t>刘帅</t>
  </si>
  <si>
    <t>扣：夏季一件</t>
  </si>
  <si>
    <t>刘子扬</t>
  </si>
  <si>
    <t>沈筠杭</t>
  </si>
  <si>
    <t>王林策</t>
  </si>
  <si>
    <t>张天佑</t>
  </si>
  <si>
    <t>张震岳</t>
  </si>
  <si>
    <t>白济宇</t>
  </si>
  <si>
    <t>白坤</t>
  </si>
  <si>
    <t>陈鑫伟</t>
  </si>
  <si>
    <t>欧马可螺母漏焊</t>
  </si>
  <si>
    <t>扣：夏季一件+T恤一件</t>
  </si>
  <si>
    <t>邓景泰</t>
  </si>
  <si>
    <t>董昭鹏</t>
  </si>
  <si>
    <t>范淑菁</t>
  </si>
  <si>
    <t>6月工资补差</t>
  </si>
  <si>
    <t>范秀花</t>
  </si>
  <si>
    <t>付杰</t>
  </si>
  <si>
    <t>姜彦旭</t>
  </si>
  <si>
    <t>李久远</t>
  </si>
  <si>
    <t>未画自检标记</t>
  </si>
  <si>
    <t>李燕峰</t>
  </si>
  <si>
    <t>违规使用地牛</t>
  </si>
  <si>
    <t>A6漏装螺母</t>
  </si>
  <si>
    <t>刘俊玲</t>
  </si>
  <si>
    <t>刘展旭</t>
  </si>
  <si>
    <t>律宗博</t>
  </si>
  <si>
    <t>扣：夏季一套*50%</t>
  </si>
  <si>
    <t>首件假焊</t>
  </si>
  <si>
    <t>马金凤</t>
  </si>
  <si>
    <t>史家硕</t>
  </si>
  <si>
    <t>F3000减震器底座锁片未电泳</t>
  </si>
  <si>
    <t>王浩硕</t>
  </si>
  <si>
    <t>王化川</t>
  </si>
  <si>
    <t>王建国</t>
  </si>
  <si>
    <t>姚鉴钊</t>
  </si>
  <si>
    <t>叶朋鑫</t>
  </si>
  <si>
    <t>张建华</t>
  </si>
  <si>
    <t>张峻康</t>
  </si>
  <si>
    <t>赵华润</t>
  </si>
  <si>
    <t>赵文彬</t>
  </si>
  <si>
    <t>赵学林</t>
  </si>
  <si>
    <t>扣：夏季一件50%+T恤一件50%</t>
  </si>
  <si>
    <t>拆解欧马可座椅配件</t>
  </si>
  <si>
    <t>郑景泰</t>
  </si>
  <si>
    <t>庄永梅</t>
  </si>
  <si>
    <t>孙忠硕</t>
  </si>
  <si>
    <t>柴树强</t>
  </si>
  <si>
    <t>吕春江</t>
  </si>
  <si>
    <t>刘震</t>
  </si>
  <si>
    <t>曹延召</t>
  </si>
  <si>
    <t>闫立轩</t>
  </si>
  <si>
    <t>路玲玲</t>
  </si>
  <si>
    <t>刘树政</t>
  </si>
  <si>
    <t>张建东</t>
  </si>
  <si>
    <t>赵玉田</t>
  </si>
  <si>
    <t>孙洪波</t>
  </si>
  <si>
    <t>李瑞山</t>
  </si>
  <si>
    <t>宋兴宇</t>
  </si>
  <si>
    <t>白立宏</t>
  </si>
  <si>
    <t>杨仁义</t>
  </si>
  <si>
    <t>吕博涛</t>
  </si>
  <si>
    <t>杨金鹏</t>
  </si>
  <si>
    <t>郭家豪</t>
  </si>
  <si>
    <t>赵梦云</t>
  </si>
  <si>
    <t>张家赫</t>
  </si>
  <si>
    <t>王泽楷</t>
  </si>
  <si>
    <t>赵康皓</t>
  </si>
  <si>
    <t>吴函泽</t>
  </si>
  <si>
    <t>孙玉福</t>
  </si>
  <si>
    <t>张国臣</t>
  </si>
  <si>
    <t>王春花</t>
  </si>
  <si>
    <t>欧马可</t>
  </si>
  <si>
    <t>朱玉仓</t>
  </si>
  <si>
    <t>张子龙</t>
  </si>
  <si>
    <t>张建洪</t>
  </si>
  <si>
    <t>邓海鹏</t>
  </si>
  <si>
    <t>1.0轻卡</t>
  </si>
  <si>
    <t>晋茂军</t>
  </si>
  <si>
    <t>刘佳浩</t>
  </si>
  <si>
    <t>李皓天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</si>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</sst>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0.0_ "/>
    <numFmt numFmtId="180" formatCode="0.0"/>
    <numFmt numFmtId="181" formatCode="General&quot;年&quot;"/>
    <numFmt numFmtId="182" formatCode="General&quot;月&quot;"/>
    <numFmt numFmtId="183" formatCode="yyyy/m/d;@"/>
  </numFmts>
  <fonts count="6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0"/>
      <name val="微软雅黑"/>
      <charset val="134"/>
    </font>
    <font>
      <sz val="11"/>
      <name val="宋体"/>
      <charset val="134"/>
    </font>
    <font>
      <sz val="11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微软雅黑"/>
      <charset val="134"/>
    </font>
    <font>
      <sz val="10"/>
      <name val="宋体"/>
      <charset val="134"/>
    </font>
    <font>
      <b/>
      <sz val="10"/>
      <color indexed="8"/>
      <name val="Microsoft YaHei"/>
      <charset val="134"/>
    </font>
    <font>
      <sz val="10"/>
      <color indexed="8"/>
      <name val="Microsoft YaHei"/>
      <charset val="134"/>
    </font>
    <font>
      <sz val="10"/>
      <color theme="1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0"/>
      <color rgb="FFFF0000"/>
      <name val="宋体"/>
      <charset val="134"/>
    </font>
    <font>
      <sz val="16"/>
      <color theme="1"/>
      <name val="宋体"/>
      <charset val="134"/>
    </font>
    <font>
      <sz val="14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b/>
      <sz val="18"/>
      <color indexed="8"/>
      <name val="微软雅黑"/>
      <charset val="134"/>
    </font>
    <font>
      <b/>
      <sz val="16"/>
      <color theme="1"/>
      <name val="微软雅黑"/>
      <charset val="134"/>
    </font>
    <font>
      <b/>
      <sz val="16"/>
      <color indexed="8"/>
      <name val="微软雅黑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b/>
      <sz val="14"/>
      <color indexed="8"/>
      <name val="微软雅黑"/>
      <charset val="134"/>
    </font>
    <font>
      <b/>
      <sz val="14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b/>
      <sz val="11"/>
      <color rgb="FFFF0000"/>
      <name val="微软雅黑"/>
      <charset val="134"/>
    </font>
    <font>
      <sz val="12"/>
      <name val="宋体"/>
      <charset val="134"/>
      <scheme val="minor"/>
    </font>
    <font>
      <sz val="11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  <font>
      <b/>
      <sz val="14"/>
      <name val="宋体"/>
      <charset val="134"/>
    </font>
    <font>
      <sz val="14"/>
      <name val="宋体"/>
      <charset val="134"/>
    </font>
  </fonts>
  <fills count="4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15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12" applyNumberFormat="0" applyFill="0" applyAlignment="0" applyProtection="0">
      <alignment vertical="center"/>
    </xf>
    <xf numFmtId="0" fontId="52" fillId="0" borderId="12" applyNumberFormat="0" applyFill="0" applyAlignment="0" applyProtection="0">
      <alignment vertical="center"/>
    </xf>
    <xf numFmtId="0" fontId="53" fillId="0" borderId="13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16" borderId="14" applyNumberFormat="0" applyAlignment="0" applyProtection="0">
      <alignment vertical="center"/>
    </xf>
    <xf numFmtId="0" fontId="55" fillId="17" borderId="15" applyNumberFormat="0" applyAlignment="0" applyProtection="0">
      <alignment vertical="center"/>
    </xf>
    <xf numFmtId="0" fontId="56" fillId="17" borderId="14" applyNumberFormat="0" applyAlignment="0" applyProtection="0">
      <alignment vertical="center"/>
    </xf>
    <xf numFmtId="0" fontId="57" fillId="18" borderId="16" applyNumberFormat="0" applyAlignment="0" applyProtection="0">
      <alignment vertical="center"/>
    </xf>
    <xf numFmtId="0" fontId="58" fillId="0" borderId="17" applyNumberFormat="0" applyFill="0" applyAlignment="0" applyProtection="0">
      <alignment vertical="center"/>
    </xf>
    <xf numFmtId="0" fontId="59" fillId="0" borderId="18" applyNumberFormat="0" applyFill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2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4" fillId="23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63" fillId="26" borderId="0" applyNumberFormat="0" applyBorder="0" applyAlignment="0" applyProtection="0">
      <alignment vertical="center"/>
    </xf>
    <xf numFmtId="0" fontId="64" fillId="27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4" fillId="31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3" fillId="33" borderId="0" applyNumberFormat="0" applyBorder="0" applyAlignment="0" applyProtection="0">
      <alignment vertical="center"/>
    </xf>
    <xf numFmtId="0" fontId="63" fillId="34" borderId="0" applyNumberFormat="0" applyBorder="0" applyAlignment="0" applyProtection="0">
      <alignment vertical="center"/>
    </xf>
    <xf numFmtId="0" fontId="64" fillId="35" borderId="0" applyNumberFormat="0" applyBorder="0" applyAlignment="0" applyProtection="0">
      <alignment vertical="center"/>
    </xf>
    <xf numFmtId="0" fontId="64" fillId="36" borderId="0" applyNumberFormat="0" applyBorder="0" applyAlignment="0" applyProtection="0">
      <alignment vertical="center"/>
    </xf>
    <xf numFmtId="0" fontId="63" fillId="37" borderId="0" applyNumberFormat="0" applyBorder="0" applyAlignment="0" applyProtection="0">
      <alignment vertical="center"/>
    </xf>
    <xf numFmtId="0" fontId="63" fillId="38" borderId="0" applyNumberFormat="0" applyBorder="0" applyAlignment="0" applyProtection="0">
      <alignment vertical="center"/>
    </xf>
    <xf numFmtId="0" fontId="64" fillId="39" borderId="0" applyNumberFormat="0" applyBorder="0" applyAlignment="0" applyProtection="0">
      <alignment vertical="center"/>
    </xf>
    <xf numFmtId="0" fontId="64" fillId="40" borderId="0" applyNumberFormat="0" applyBorder="0" applyAlignment="0" applyProtection="0">
      <alignment vertical="center"/>
    </xf>
    <xf numFmtId="0" fontId="63" fillId="41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20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center"/>
    </xf>
    <xf numFmtId="0" fontId="2" fillId="0" borderId="3" xfId="0" applyFont="1" applyFill="1" applyBorder="1">
      <alignment vertical="center"/>
    </xf>
    <xf numFmtId="0" fontId="1" fillId="0" borderId="1" xfId="0" applyFont="1" applyFill="1" applyBorder="1" applyAlignment="1">
      <alignment horizontal="right"/>
    </xf>
    <xf numFmtId="0" fontId="2" fillId="0" borderId="4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4" fillId="0" borderId="4" xfId="0" applyFont="1" applyFill="1" applyBorder="1" applyAlignment="1"/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2" fillId="0" borderId="4" xfId="0" applyFont="1" applyFill="1" applyBorder="1" applyAlignment="1">
      <alignment vertical="center"/>
    </xf>
    <xf numFmtId="0" fontId="2" fillId="0" borderId="0" xfId="0" applyFont="1" applyFill="1" applyBorder="1">
      <alignment vertic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 applyProtection="1">
      <alignment horizontal="right" vertical="center"/>
      <protection locked="0"/>
    </xf>
    <xf numFmtId="0" fontId="1" fillId="0" borderId="3" xfId="0" applyFont="1" applyFill="1" applyBorder="1" applyAlignment="1">
      <alignment horizontal="right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1" fillId="0" borderId="0" xfId="0" applyFont="1" applyFill="1" applyBorder="1" applyAlignment="1"/>
    <xf numFmtId="0" fontId="2" fillId="0" borderId="3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right"/>
    </xf>
    <xf numFmtId="0" fontId="2" fillId="0" borderId="2" xfId="0" applyFont="1" applyFill="1" applyBorder="1" applyAlignment="1">
      <alignment vertical="center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1" fillId="0" borderId="0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/>
    <xf numFmtId="0" fontId="4" fillId="0" borderId="7" xfId="0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4" fillId="2" borderId="0" xfId="0" applyFont="1" applyFill="1" applyAlignment="1"/>
    <xf numFmtId="0" fontId="1" fillId="2" borderId="0" xfId="0" applyFont="1" applyFill="1" applyAlignment="1"/>
    <xf numFmtId="0" fontId="2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>
      <alignment vertical="center"/>
    </xf>
    <xf numFmtId="49" fontId="6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4" fillId="3" borderId="1" xfId="0" applyFont="1" applyFill="1" applyBorder="1" applyAlignment="1" applyProtection="1">
      <alignment horizontal="center" vertical="center"/>
      <protection locked="0"/>
    </xf>
    <xf numFmtId="0" fontId="15" fillId="3" borderId="1" xfId="0" applyFont="1" applyFill="1" applyBorder="1" applyAlignment="1" applyProtection="1">
      <alignment horizontal="center" vertical="center"/>
      <protection locked="0"/>
    </xf>
    <xf numFmtId="0" fontId="0" fillId="3" borderId="2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vertical="center"/>
      <protection locked="0"/>
    </xf>
    <xf numFmtId="176" fontId="16" fillId="4" borderId="1" xfId="50" applyNumberFormat="1" applyFont="1" applyFill="1" applyBorder="1" applyAlignment="1">
      <alignment horizontal="center" vertical="center"/>
    </xf>
    <xf numFmtId="179" fontId="16" fillId="5" borderId="1" xfId="0" applyNumberFormat="1" applyFont="1" applyFill="1" applyBorder="1" applyAlignment="1" applyProtection="1">
      <alignment horizontal="center" vertical="center"/>
      <protection locked="0"/>
    </xf>
    <xf numFmtId="176" fontId="16" fillId="4" borderId="2" xfId="50" applyNumberFormat="1" applyFont="1" applyFill="1" applyBorder="1" applyAlignment="1">
      <alignment horizontal="center" vertical="center"/>
    </xf>
    <xf numFmtId="179" fontId="16" fillId="4" borderId="1" xfId="0" applyNumberFormat="1" applyFont="1" applyFill="1" applyBorder="1" applyAlignment="1" applyProtection="1">
      <alignment horizontal="center" vertical="center"/>
      <protection locked="0"/>
    </xf>
    <xf numFmtId="176" fontId="16" fillId="6" borderId="1" xfId="50" applyNumberFormat="1" applyFont="1" applyFill="1" applyBorder="1" applyAlignment="1">
      <alignment horizontal="center" vertical="center"/>
    </xf>
    <xf numFmtId="176" fontId="16" fillId="7" borderId="1" xfId="50" applyNumberFormat="1" applyFont="1" applyFill="1" applyBorder="1" applyAlignment="1">
      <alignment horizontal="center" vertical="center"/>
    </xf>
    <xf numFmtId="179" fontId="16" fillId="7" borderId="1" xfId="0" applyNumberFormat="1" applyFont="1" applyFill="1" applyBorder="1" applyAlignment="1" applyProtection="1">
      <alignment horizontal="center" vertical="center"/>
      <protection locked="0"/>
    </xf>
    <xf numFmtId="176" fontId="16" fillId="6" borderId="2" xfId="50" applyNumberFormat="1" applyFont="1" applyFill="1" applyBorder="1" applyAlignment="1">
      <alignment horizontal="center" vertical="center"/>
    </xf>
    <xf numFmtId="176" fontId="16" fillId="7" borderId="2" xfId="5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8" borderId="2" xfId="0" applyFont="1" applyFill="1" applyBorder="1" applyAlignment="1" applyProtection="1">
      <alignment horizontal="center" vertical="center" wrapText="1"/>
    </xf>
    <xf numFmtId="0" fontId="19" fillId="8" borderId="1" xfId="0" applyFont="1" applyFill="1" applyBorder="1" applyAlignment="1" applyProtection="1">
      <alignment horizontal="center" vertical="center" wrapText="1"/>
    </xf>
    <xf numFmtId="0" fontId="18" fillId="8" borderId="8" xfId="0" applyFont="1" applyFill="1" applyBorder="1" applyAlignment="1" applyProtection="1">
      <alignment horizontal="center" vertical="center" wrapText="1"/>
    </xf>
    <xf numFmtId="0" fontId="18" fillId="8" borderId="7" xfId="0" applyFont="1" applyFill="1" applyBorder="1" applyAlignment="1" applyProtection="1">
      <alignment horizontal="center" vertical="center" wrapText="1"/>
    </xf>
    <xf numFmtId="179" fontId="16" fillId="5" borderId="2" xfId="0" applyNumberFormat="1" applyFont="1" applyFill="1" applyBorder="1" applyAlignment="1" applyProtection="1">
      <alignment horizontal="center" vertical="center"/>
      <protection locked="0"/>
    </xf>
    <xf numFmtId="179" fontId="16" fillId="7" borderId="2" xfId="0" applyNumberFormat="1" applyFont="1" applyFill="1" applyBorder="1" applyAlignment="1" applyProtection="1">
      <alignment horizontal="center" vertical="center"/>
      <protection locked="0"/>
    </xf>
    <xf numFmtId="179" fontId="16" fillId="5" borderId="9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180" fontId="9" fillId="0" borderId="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protection locked="0"/>
    </xf>
    <xf numFmtId="181" fontId="10" fillId="0" borderId="0" xfId="0" applyNumberFormat="1" applyFont="1" applyFill="1" applyBorder="1" applyAlignment="1" applyProtection="1">
      <alignment horizontal="left" vertical="center"/>
      <protection locked="0"/>
    </xf>
    <xf numFmtId="182" fontId="11" fillId="0" borderId="0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0" fontId="14" fillId="0" borderId="1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center" wrapText="1"/>
    </xf>
    <xf numFmtId="0" fontId="5" fillId="6" borderId="1" xfId="0" applyFont="1" applyFill="1" applyBorder="1" applyAlignment="1" applyProtection="1">
      <alignment horizontal="center" vertical="center"/>
      <protection locked="0"/>
    </xf>
    <xf numFmtId="0" fontId="16" fillId="6" borderId="1" xfId="0" applyFont="1" applyFill="1" applyBorder="1" applyAlignment="1" applyProtection="1">
      <alignment horizontal="center" vertical="center"/>
      <protection locked="0"/>
    </xf>
    <xf numFmtId="0" fontId="16" fillId="6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4" fillId="2" borderId="2" xfId="0" applyFont="1" applyFill="1" applyBorder="1" applyAlignment="1" applyProtection="1">
      <alignment horizontal="center" vertical="center"/>
      <protection locked="0"/>
    </xf>
    <xf numFmtId="0" fontId="23" fillId="9" borderId="1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 applyProtection="1">
      <alignment horizontal="center" vertical="center"/>
      <protection locked="0"/>
    </xf>
    <xf numFmtId="0" fontId="14" fillId="2" borderId="7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 applyProtection="1">
      <alignment horizontal="center" vertical="center"/>
      <protection locked="0"/>
    </xf>
    <xf numFmtId="0" fontId="14" fillId="6" borderId="8" xfId="0" applyFont="1" applyFill="1" applyBorder="1" applyAlignment="1" applyProtection="1">
      <alignment horizontal="center" vertical="center"/>
      <protection locked="0"/>
    </xf>
    <xf numFmtId="0" fontId="14" fillId="6" borderId="1" xfId="0" applyFont="1" applyFill="1" applyBorder="1" applyAlignment="1" applyProtection="1">
      <alignment horizontal="center" vertical="center"/>
      <protection locked="0"/>
    </xf>
    <xf numFmtId="0" fontId="27" fillId="6" borderId="1" xfId="0" applyFont="1" applyFill="1" applyBorder="1" applyAlignment="1">
      <alignment horizontal="center" vertical="center"/>
    </xf>
    <xf numFmtId="0" fontId="14" fillId="6" borderId="7" xfId="0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 applyProtection="1">
      <alignment horizontal="center" vertical="center"/>
      <protection locked="0"/>
    </xf>
    <xf numFmtId="0" fontId="27" fillId="0" borderId="1" xfId="0" applyFont="1" applyFill="1" applyBorder="1" applyAlignment="1">
      <alignment horizontal="center" vertical="center"/>
    </xf>
    <xf numFmtId="0" fontId="14" fillId="0" borderId="7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/>
    </xf>
    <xf numFmtId="0" fontId="28" fillId="0" borderId="10" xfId="0" applyFont="1" applyFill="1" applyBorder="1" applyAlignment="1" applyProtection="1">
      <alignment horizontal="center" vertical="center"/>
      <protection locked="0"/>
    </xf>
    <xf numFmtId="0" fontId="29" fillId="0" borderId="2" xfId="0" applyFont="1" applyFill="1" applyBorder="1" applyAlignment="1" applyProtection="1">
      <alignment horizontal="center" vertical="center"/>
      <protection locked="0"/>
    </xf>
    <xf numFmtId="0" fontId="31" fillId="0" borderId="4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/>
      <protection locked="0"/>
    </xf>
    <xf numFmtId="0" fontId="32" fillId="2" borderId="1" xfId="0" applyFont="1" applyFill="1" applyBorder="1" applyAlignment="1">
      <alignment horizontal="center" vertical="center"/>
    </xf>
    <xf numFmtId="0" fontId="32" fillId="10" borderId="1" xfId="0" applyFont="1" applyFill="1" applyBorder="1" applyAlignment="1">
      <alignment horizontal="center" vertical="center"/>
    </xf>
    <xf numFmtId="0" fontId="31" fillId="0" borderId="10" xfId="0" applyFont="1" applyFill="1" applyBorder="1" applyAlignment="1" applyProtection="1">
      <alignment horizontal="center" vertical="center"/>
      <protection locked="0"/>
    </xf>
    <xf numFmtId="0" fontId="32" fillId="0" borderId="2" xfId="0" applyFont="1" applyFill="1" applyBorder="1" applyAlignment="1" applyProtection="1">
      <alignment horizontal="center" vertical="center"/>
      <protection locked="0"/>
    </xf>
    <xf numFmtId="0" fontId="32" fillId="10" borderId="2" xfId="0" applyFont="1" applyFill="1" applyBorder="1" applyAlignment="1">
      <alignment horizontal="center" vertical="center"/>
    </xf>
    <xf numFmtId="0" fontId="33" fillId="0" borderId="4" xfId="0" applyFont="1" applyFill="1" applyBorder="1" applyAlignment="1" applyProtection="1">
      <alignment horizontal="center" vertical="center"/>
      <protection locked="0"/>
    </xf>
    <xf numFmtId="0" fontId="34" fillId="0" borderId="1" xfId="0" applyFont="1" applyFill="1" applyBorder="1" applyAlignment="1" applyProtection="1">
      <alignment horizontal="center" vertical="center"/>
      <protection locked="0"/>
    </xf>
    <xf numFmtId="0" fontId="35" fillId="0" borderId="1" xfId="0" applyFont="1" applyFill="1" applyBorder="1" applyAlignment="1">
      <alignment horizontal="center" vertical="center"/>
    </xf>
    <xf numFmtId="0" fontId="33" fillId="0" borderId="10" xfId="0" applyFont="1" applyFill="1" applyBorder="1" applyAlignment="1" applyProtection="1">
      <alignment horizontal="center" vertical="center"/>
      <protection locked="0"/>
    </xf>
    <xf numFmtId="0" fontId="34" fillId="0" borderId="2" xfId="0" applyFont="1" applyFill="1" applyBorder="1" applyAlignment="1" applyProtection="1">
      <alignment horizontal="center" vertical="center"/>
      <protection locked="0"/>
    </xf>
    <xf numFmtId="0" fontId="35" fillId="0" borderId="2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8" fillId="0" borderId="1" xfId="0" applyFont="1" applyFill="1" applyBorder="1" applyAlignment="1" applyProtection="1">
      <alignment horizontal="center" vertical="center"/>
      <protection locked="0"/>
    </xf>
    <xf numFmtId="0" fontId="22" fillId="11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 applyProtection="1">
      <alignment horizontal="center" vertical="center"/>
      <protection locked="0"/>
    </xf>
    <xf numFmtId="0" fontId="22" fillId="12" borderId="1" xfId="0" applyFont="1" applyFill="1" applyBorder="1" applyAlignment="1">
      <alignment horizontal="center" vertical="center"/>
    </xf>
    <xf numFmtId="0" fontId="22" fillId="13" borderId="1" xfId="0" applyFont="1" applyFill="1" applyBorder="1" applyAlignment="1">
      <alignment horizontal="center" vertical="center"/>
    </xf>
    <xf numFmtId="0" fontId="17" fillId="9" borderId="1" xfId="0" applyFont="1" applyFill="1" applyBorder="1" applyAlignment="1" applyProtection="1">
      <alignment horizontal="center" vertical="center"/>
      <protection locked="0"/>
    </xf>
    <xf numFmtId="0" fontId="39" fillId="6" borderId="1" xfId="0" applyFont="1" applyFill="1" applyBorder="1" applyAlignment="1" applyProtection="1">
      <alignment horizontal="center" vertical="center"/>
      <protection locked="0"/>
    </xf>
    <xf numFmtId="0" fontId="27" fillId="14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 applyProtection="1">
      <alignment horizontal="center" vertical="center"/>
      <protection locked="0"/>
    </xf>
    <xf numFmtId="0" fontId="39" fillId="14" borderId="1" xfId="0" applyFont="1" applyFill="1" applyBorder="1" applyAlignment="1" applyProtection="1">
      <alignment horizontal="center" vertical="center"/>
      <protection locked="0"/>
    </xf>
    <xf numFmtId="0" fontId="30" fillId="0" borderId="2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40" fillId="6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42" fillId="6" borderId="1" xfId="0" applyFont="1" applyFill="1" applyBorder="1" applyAlignment="1">
      <alignment horizontal="center" vertical="center"/>
    </xf>
    <xf numFmtId="0" fontId="42" fillId="14" borderId="1" xfId="0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/>
    </xf>
    <xf numFmtId="0" fontId="39" fillId="6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180" fontId="14" fillId="0" borderId="2" xfId="0" applyNumberFormat="1" applyFont="1" applyFill="1" applyBorder="1" applyAlignment="1" applyProtection="1">
      <alignment horizontal="center" vertical="center"/>
    </xf>
    <xf numFmtId="180" fontId="14" fillId="0" borderId="8" xfId="0" applyNumberFormat="1" applyFont="1" applyFill="1" applyBorder="1" applyAlignment="1" applyProtection="1">
      <alignment horizontal="center" vertical="center"/>
    </xf>
    <xf numFmtId="180" fontId="14" fillId="0" borderId="7" xfId="0" applyNumberFormat="1" applyFont="1" applyFill="1" applyBorder="1" applyAlignment="1" applyProtection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45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83" fontId="1" fillId="0" borderId="0" xfId="0" applyNumberFormat="1" applyFont="1" applyFill="1" applyAlignment="1">
      <alignment horizontal="center" vertical="center"/>
    </xf>
    <xf numFmtId="0" fontId="45" fillId="0" borderId="0" xfId="0" applyFont="1" applyFill="1" applyAlignment="1">
      <alignment horizontal="center" vertical="center"/>
    </xf>
    <xf numFmtId="176" fontId="1" fillId="2" borderId="1" xfId="0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vertic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tyles" Target="styles.xml"/><Relationship Id="rId16" Type="http://schemas.openxmlformats.org/officeDocument/2006/relationships/sheetMetadata" Target="metadata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www.wps.cn/officeDocument/2021/sharedlinks" Target="sharedlinks.xml"/><Relationship Id="rId12" Type="http://schemas.openxmlformats.org/officeDocument/2006/relationships/externalLink" Target="externalLinks/externalLink1.xml"/><Relationship Id="rId11" Type="http://schemas.openxmlformats.org/officeDocument/2006/relationships/pivotCacheDefinition" Target="pivotCache/pivotCacheDefinition2.xml"/><Relationship Id="rId1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M$1" max="12" min="1" page="10" val="1"/>
</file>

<file path=xl/ctrlProps/ctrlProp2.xml><?xml version="1.0" encoding="utf-8"?>
<formControlPr xmlns="http://schemas.microsoft.com/office/spreadsheetml/2009/9/main" objectType="Spin" dx="22" fmlaLink="$AK$1" max="2100" min="1900" page="10" val="1900"/>
</file>

<file path=xl/ctrlProps/ctrlProp3.xml><?xml version="1.0" encoding="utf-8"?>
<formControlPr xmlns="http://schemas.microsoft.com/office/spreadsheetml/2009/9/main" objectType="Spin" dx="22" fmlaLink="$AM$1" max="2099" min="2020" page="10" val="2020"/>
</file>

<file path=xl/ctrlProps/ctrlProp4.xml><?xml version="1.0" encoding="utf-8"?>
<formControlPr xmlns="http://schemas.microsoft.com/office/spreadsheetml/2009/9/main" objectType="Spin" dx="22" fmlaLink="$AN$1" max="12" min="1" page="10" val="7"/>
</file>

<file path=xl/ctrlProps/ctrlProp5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681325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881860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662910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244570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300960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97.7542476852" refreshedBy="WuYanxia" recordCount="58">
  <cacheSource type="worksheet">
    <worksheetSource ref="B2:O60" sheet="劳务费"/>
  </cacheSource>
  <cacheFields count="14">
    <cacheField name="车间" numFmtId="0">
      <sharedItems count="9">
        <s v="冲压"/>
        <s v="注塑"/>
        <s v="底座"/>
        <s v="发泡车间"/>
        <s v="缝纫车间"/>
        <s v="焊接"/>
        <s v="后视镜"/>
        <s v="2.0重卡"/>
        <s v="3.0-H6"/>
      </sharedItems>
    </cacheField>
    <cacheField name="姓名" numFmtId="0">
      <sharedItems count="58">
        <s v="沈永亮"/>
        <s v="刘国东"/>
        <s v="王德蒙"/>
        <s v="候浩"/>
        <s v="王绎哲"/>
        <s v="李硕"/>
        <s v="李超"/>
        <s v="陈子昂"/>
        <s v="刘兴贺"/>
        <s v="宋昱桦1"/>
        <s v="张博然"/>
        <s v="张钧岩"/>
        <s v="张勇"/>
        <s v="刘海波"/>
        <s v="张欣"/>
        <s v="董昭延"/>
        <s v="刘宝金"/>
        <s v="宋华栋"/>
        <s v="宋俊德"/>
        <s v="陈志甲"/>
        <s v="许家豪"/>
        <s v="杨津珲"/>
        <s v="陈学辉"/>
        <s v="刘相磊"/>
        <s v="张鸿基"/>
        <s v="张金辉"/>
        <s v="张文斌"/>
        <s v="邓雨萌"/>
        <s v="韩宇辰"/>
        <s v="王树诚"/>
        <s v="王英智"/>
        <s v="代国志"/>
        <s v="韩文健"/>
        <s v="周永泽"/>
        <s v="刘峻青"/>
        <s v="赵金生"/>
        <s v="宋昱桦"/>
        <s v="郑文博"/>
        <s v="杨鸿涛"/>
        <s v="王银成"/>
        <s v="刘阔"/>
        <s v="曹如霞"/>
        <s v="李静"/>
        <s v="代佳鑫"/>
        <s v="宋琳珊"/>
        <s v="尹凤"/>
        <s v="张若然"/>
        <s v="赵梅煜"/>
        <s v="郑守港"/>
        <s v="白寿瑞"/>
        <s v="齐松源"/>
        <s v="张博翱"/>
        <s v="刘坤"/>
        <s v="田益珲"/>
        <s v="邢恩玮"/>
        <s v="沈麟"/>
        <s v="李佳峻"/>
        <s v="张润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1" maxValue="31" count="33">
        <n v="31"/>
        <n v="22"/>
        <n v="9"/>
        <n v="3"/>
        <n v="1"/>
        <n v="5"/>
        <n v="17"/>
        <n v="29"/>
        <n v="10"/>
        <n v="7.5"/>
        <n v="30"/>
        <n v="26"/>
        <n v="19.5"/>
        <n v="25.5"/>
        <n v="6"/>
        <n v="7"/>
        <n v="29.5"/>
        <n v="4"/>
        <n v="14"/>
        <n v="18"/>
        <n v="23.5"/>
        <n v="11"/>
        <n v="15"/>
        <n v="2"/>
        <n v="5.5"/>
        <n v="28.5"/>
        <n v="21.5"/>
        <n v="26.5"/>
        <n v="2.5"/>
        <n v="6.5"/>
        <n v="13"/>
        <n v="16"/>
        <n v="28"/>
      </sharedItems>
    </cacheField>
    <cacheField name="日常工时" numFmtId="0">
      <sharedItems containsSemiMixedTypes="0" containsString="0" containsNumber="1" minValue="8" maxValue="248" count="40">
        <n v="248"/>
        <n v="176"/>
        <n v="72"/>
        <n v="24"/>
        <n v="8"/>
        <n v="40"/>
        <n v="136"/>
        <n v="232"/>
        <n v="80"/>
        <n v="62"/>
        <n v="240"/>
        <n v="208"/>
        <n v="185"/>
        <n v="217.5"/>
        <n v="48"/>
        <n v="56"/>
        <n v="245"/>
        <n v="76.5"/>
        <n v="32"/>
        <n v="134.5"/>
        <n v="112"/>
        <n v="144"/>
        <n v="143"/>
        <n v="191.5"/>
        <n v="88"/>
        <n v="120"/>
        <n v="155.5"/>
        <n v="19.5"/>
        <n v="44.5"/>
        <n v="16"/>
        <n v="231"/>
        <n v="87"/>
        <n v="169.5"/>
        <n v="215"/>
        <n v="22"/>
        <n v="159"/>
        <n v="55"/>
        <n v="103.5"/>
        <n v="133.5"/>
        <n v="224"/>
      </sharedItems>
    </cacheField>
    <cacheField name="日常工价" numFmtId="176">
      <sharedItems containsSemiMixedTypes="0" containsString="0" containsNumber="1" minValue="18" maxValue="20" count="5">
        <n v="19"/>
        <n v="18"/>
        <n v="18.5"/>
        <n v="20"/>
        <n v="19.5"/>
      </sharedItems>
    </cacheField>
    <cacheField name="日常工资" numFmtId="0">
      <sharedItems containsSemiMixedTypes="0" containsString="0" containsNumber="1" minValue="144" maxValue="4712" count="48">
        <n v="4712"/>
        <n v="3344"/>
        <n v="1368"/>
        <n v="456"/>
        <n v="152"/>
        <n v="760"/>
        <n v="2584"/>
        <n v="4408"/>
        <n v="1520"/>
        <n v="1178"/>
        <n v="4560"/>
        <n v="3744"/>
        <n v="3515"/>
        <n v="4132.5"/>
        <n v="912"/>
        <n v="1064"/>
        <n v="4655"/>
        <n v="1453.5"/>
        <n v="608"/>
        <n v="2421"/>
        <n v="1296"/>
        <n v="2016"/>
        <n v="2592"/>
        <n v="2574"/>
        <n v="3542.75"/>
        <n v="1584"/>
        <n v="2160"/>
        <n v="2799"/>
        <n v="351"/>
        <n v="801"/>
        <n v="576"/>
        <n v="720"/>
        <n v="144"/>
        <n v="288"/>
        <n v="4620"/>
        <n v="4176"/>
        <n v="1566"/>
        <n v="3051"/>
        <n v="4192.5"/>
        <n v="429"/>
        <n v="4680"/>
        <n v="3100.5"/>
        <n v="1072.5"/>
        <n v="2018.25"/>
        <n v="2184"/>
        <n v="2603.25"/>
        <n v="4524"/>
        <n v="4368"/>
      </sharedItems>
    </cacheField>
    <cacheField name="加班工时" numFmtId="0">
      <sharedItems containsSemiMixedTypes="0" containsString="0" containsNumber="1" minValue="1" maxValue="156.5" count="54">
        <n v="125.5"/>
        <n v="93.5"/>
        <n v="39"/>
        <n v="12.5"/>
        <n v="33.5"/>
        <n v="8"/>
        <n v="15.5"/>
        <n v="55.5"/>
        <n v="128.5"/>
        <n v="22"/>
        <n v="41.5"/>
        <n v="16.5"/>
        <n v="134.5"/>
        <n v="107.5"/>
        <n v="49"/>
        <n v="79"/>
        <n v="19.5"/>
        <n v="101"/>
        <n v="28.5"/>
        <n v="13.5"/>
        <n v="50"/>
        <n v="28"/>
        <n v="42.5"/>
        <n v="55"/>
        <n v="52"/>
        <n v="70"/>
        <n v="32"/>
        <n v="50.5"/>
        <n v="67"/>
        <n v="1"/>
        <n v="14"/>
        <n v="15"/>
        <n v="18"/>
        <n v="3"/>
        <n v="83"/>
        <n v="6"/>
        <n v="2"/>
        <n v="109.5"/>
        <n v="95"/>
        <n v="14.5"/>
        <n v="31"/>
        <n v="24"/>
        <n v="4.5"/>
        <n v="48"/>
        <n v="118.5"/>
        <n v="7.5"/>
        <n v="145"/>
        <n v="76"/>
        <n v="13"/>
        <n v="63.5"/>
        <n v="54.5"/>
        <n v="58.5"/>
        <n v="156.5"/>
        <n v="145.5"/>
      </sharedItems>
    </cacheField>
    <cacheField name="加班工价" numFmtId="176">
      <sharedItems containsSemiMixedTypes="0" containsString="0" containsNumber="1" minValue="18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18" maxValue="3208.25" count="54">
        <n v="2384.5"/>
        <n v="1776.5"/>
        <n v="741"/>
        <n v="237.5"/>
        <n v="636.5"/>
        <n v="152"/>
        <n v="294.5"/>
        <n v="1054.5"/>
        <n v="2441.5"/>
        <n v="418"/>
        <n v="788.5"/>
        <n v="313.5"/>
        <n v="2555.5"/>
        <n v="1935"/>
        <n v="980"/>
        <n v="1580"/>
        <n v="390"/>
        <n v="310"/>
        <n v="2020"/>
        <n v="570"/>
        <n v="270"/>
        <n v="900"/>
        <n v="504"/>
        <n v="765"/>
        <n v="990"/>
        <n v="936"/>
        <n v="1295"/>
        <n v="576"/>
        <n v="909"/>
        <n v="1206"/>
        <n v="18"/>
        <n v="252"/>
        <n v="324"/>
        <n v="54"/>
        <n v="1494"/>
        <n v="108"/>
        <n v="38"/>
        <n v="2190"/>
        <n v="1710"/>
        <n v="261"/>
        <n v="558"/>
        <n v="432"/>
        <n v="81"/>
        <n v="864"/>
        <n v="2429.25"/>
        <n v="153.75"/>
        <n v="2972.5"/>
        <n v="1558"/>
        <n v="266.5"/>
        <n v="1301.75"/>
        <n v="1117.25"/>
        <n v="1199.25"/>
        <n v="3208.25"/>
        <n v="2982.75"/>
      </sharedItems>
    </cacheField>
    <cacheField name="奖惩" numFmtId="0">
      <sharedItems containsSemiMixedTypes="0" containsString="0" containsNumber="1" minValue="-1142.5" maxValue="929" count="19">
        <n v="-150"/>
        <n v="0"/>
        <n v="929"/>
        <n v="140"/>
        <n v="-1142.5"/>
        <n v="-175.6"/>
        <n v="-17.98"/>
        <n v="-360"/>
        <n v="-22"/>
        <n v="-30"/>
        <n v="-169.2"/>
        <n v="-208.8"/>
        <n v="-152"/>
        <n v="300"/>
        <n v="-19"/>
        <n v="-116.55"/>
        <n v="23"/>
        <n v="-267.8"/>
        <n v="-27"/>
      </sharedItems>
    </cacheField>
    <cacheField name="工资小计" numFmtId="0">
      <sharedItems containsSemiMixedTypes="0" containsString="0" containsNumber="1" minValue="190" maxValue="7705.25" count="55">
        <n v="6946.5"/>
        <n v="5120.5"/>
        <n v="2109"/>
        <n v="693.5"/>
        <n v="2004.5"/>
        <n v="304"/>
        <n v="1054.5"/>
        <n v="3638.5"/>
        <n v="6849.5"/>
        <n v="1786"/>
        <n v="3237.5"/>
        <n v="1491.5"/>
        <n v="7115.5"/>
        <n v="5819"/>
        <n v="4495"/>
        <n v="4570"/>
        <n v="1302"/>
        <n v="1374"/>
        <n v="6675"/>
        <n v="2023.5"/>
        <n v="702.4"/>
        <n v="3303.02"/>
        <n v="1440"/>
        <n v="2781"/>
        <n v="3582"/>
        <n v="3488"/>
        <n v="4837.75"/>
        <n v="2130"/>
        <n v="3039"/>
        <n v="3975"/>
        <n v="369"/>
        <n v="1053"/>
        <n v="676.8"/>
        <n v="835.2"/>
        <n v="198"/>
        <n v="5238"/>
        <n v="396"/>
        <n v="608"/>
        <n v="190"/>
        <n v="7110"/>
        <n v="5886"/>
        <n v="1845"/>
        <n v="2124"/>
        <n v="1998"/>
        <n v="3915"/>
        <n v="6602.75"/>
        <n v="466.2"/>
        <n v="7675.5"/>
        <n v="4628.5"/>
        <n v="1071.2"/>
        <n v="3320"/>
        <n v="3301.25"/>
        <n v="3802.5"/>
        <n v="7705.25"/>
        <n v="7323.75"/>
      </sharedItems>
    </cacheField>
    <cacheField name="饭补" numFmtId="0">
      <sharedItems containsSemiMixedTypes="0" containsString="0" containsNumber="1" minValue="5" maxValue="155" count="33">
        <n v="155"/>
        <n v="110"/>
        <n v="45"/>
        <n v="15"/>
        <n v="5"/>
        <n v="25"/>
        <n v="85"/>
        <n v="145"/>
        <n v="50"/>
        <n v="37.5"/>
        <n v="150"/>
        <n v="130"/>
        <n v="97.5"/>
        <n v="127.5"/>
        <n v="30"/>
        <n v="35"/>
        <n v="147.5"/>
        <n v="20"/>
        <n v="70"/>
        <n v="90"/>
        <n v="117.5"/>
        <n v="55"/>
        <n v="75"/>
        <n v="10"/>
        <n v="27.5"/>
        <n v="142.5"/>
        <n v="107.5"/>
        <n v="132.5"/>
        <n v="12.5"/>
        <n v="32.5"/>
        <n v="65"/>
        <n v="80"/>
        <n v="140"/>
      </sharedItems>
    </cacheField>
    <cacheField name="工资合计" numFmtId="0">
      <sharedItems containsSemiMixedTypes="0" containsString="0" containsNumber="1" minValue="195" maxValue="7850.25" count="55">
        <n v="7101.5"/>
        <n v="5230.5"/>
        <n v="2154"/>
        <n v="708.5"/>
        <n v="2049.5"/>
        <n v="309"/>
        <n v="1079.5"/>
        <n v="3723.5"/>
        <n v="6994.5"/>
        <n v="1831"/>
        <n v="3287.5"/>
        <n v="1529"/>
        <n v="7265.5"/>
        <n v="5949"/>
        <n v="4592.5"/>
        <n v="4697.5"/>
        <n v="1332"/>
        <n v="1409"/>
        <n v="6822.5"/>
        <n v="2068.5"/>
        <n v="722.4"/>
        <n v="3388.02"/>
        <n v="1485"/>
        <n v="2851"/>
        <n v="3672"/>
        <n v="3578"/>
        <n v="4955.25"/>
        <n v="2185"/>
        <n v="3114"/>
        <n v="4072.5"/>
        <n v="379"/>
        <n v="1080.5"/>
        <n v="696.8"/>
        <n v="860.2"/>
        <n v="203"/>
        <n v="5368"/>
        <n v="406"/>
        <n v="628"/>
        <n v="195"/>
        <n v="7252.5"/>
        <n v="6031"/>
        <n v="1900"/>
        <n v="2179"/>
        <n v="2053"/>
        <n v="4022.5"/>
        <n v="6735.25"/>
        <n v="478.7"/>
        <n v="7825.5"/>
        <n v="4726"/>
        <n v="1103.7"/>
        <n v="3385"/>
        <n v="3371.25"/>
        <n v="3882.5"/>
        <n v="7850.25"/>
        <n v="7463.7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2"/>
    <x v="2"/>
    <x v="0"/>
    <x v="2"/>
    <x v="3"/>
    <x v="0"/>
    <x v="3"/>
    <x v="0"/>
    <x v="4"/>
    <x v="2"/>
    <x v="4"/>
  </r>
  <r>
    <x v="0"/>
    <x v="5"/>
    <x v="0"/>
    <x v="4"/>
    <x v="4"/>
    <x v="0"/>
    <x v="4"/>
    <x v="4"/>
    <x v="0"/>
    <x v="4"/>
    <x v="0"/>
    <x v="5"/>
    <x v="4"/>
    <x v="5"/>
  </r>
  <r>
    <x v="0"/>
    <x v="6"/>
    <x v="1"/>
    <x v="5"/>
    <x v="5"/>
    <x v="1"/>
    <x v="5"/>
    <x v="5"/>
    <x v="1"/>
    <x v="5"/>
    <x v="0"/>
    <x v="6"/>
    <x v="5"/>
    <x v="6"/>
  </r>
  <r>
    <x v="0"/>
    <x v="7"/>
    <x v="0"/>
    <x v="6"/>
    <x v="6"/>
    <x v="0"/>
    <x v="6"/>
    <x v="6"/>
    <x v="0"/>
    <x v="6"/>
    <x v="0"/>
    <x v="7"/>
    <x v="6"/>
    <x v="7"/>
  </r>
  <r>
    <x v="0"/>
    <x v="8"/>
    <x v="0"/>
    <x v="7"/>
    <x v="7"/>
    <x v="0"/>
    <x v="7"/>
    <x v="6"/>
    <x v="0"/>
    <x v="6"/>
    <x v="0"/>
    <x v="8"/>
    <x v="7"/>
    <x v="8"/>
  </r>
  <r>
    <x v="0"/>
    <x v="9"/>
    <x v="0"/>
    <x v="4"/>
    <x v="4"/>
    <x v="0"/>
    <x v="4"/>
    <x v="7"/>
    <x v="0"/>
    <x v="7"/>
    <x v="0"/>
    <x v="9"/>
    <x v="4"/>
    <x v="9"/>
  </r>
  <r>
    <x v="1"/>
    <x v="10"/>
    <x v="0"/>
    <x v="6"/>
    <x v="8"/>
    <x v="2"/>
    <x v="8"/>
    <x v="8"/>
    <x v="2"/>
    <x v="8"/>
    <x v="2"/>
    <x v="10"/>
    <x v="6"/>
    <x v="10"/>
  </r>
  <r>
    <x v="2"/>
    <x v="11"/>
    <x v="0"/>
    <x v="8"/>
    <x v="9"/>
    <x v="0"/>
    <x v="9"/>
    <x v="9"/>
    <x v="3"/>
    <x v="9"/>
    <x v="0"/>
    <x v="11"/>
    <x v="8"/>
    <x v="11"/>
  </r>
  <r>
    <x v="2"/>
    <x v="12"/>
    <x v="0"/>
    <x v="9"/>
    <x v="10"/>
    <x v="0"/>
    <x v="10"/>
    <x v="10"/>
    <x v="3"/>
    <x v="10"/>
    <x v="0"/>
    <x v="12"/>
    <x v="9"/>
    <x v="12"/>
  </r>
  <r>
    <x v="3"/>
    <x v="13"/>
    <x v="0"/>
    <x v="8"/>
    <x v="11"/>
    <x v="2"/>
    <x v="11"/>
    <x v="11"/>
    <x v="2"/>
    <x v="11"/>
    <x v="0"/>
    <x v="13"/>
    <x v="8"/>
    <x v="13"/>
  </r>
  <r>
    <x v="3"/>
    <x v="14"/>
    <x v="0"/>
    <x v="10"/>
    <x v="12"/>
    <x v="2"/>
    <x v="12"/>
    <x v="1"/>
    <x v="2"/>
    <x v="12"/>
    <x v="3"/>
    <x v="14"/>
    <x v="10"/>
    <x v="14"/>
  </r>
  <r>
    <x v="3"/>
    <x v="15"/>
    <x v="0"/>
    <x v="10"/>
    <x v="13"/>
    <x v="2"/>
    <x v="13"/>
    <x v="12"/>
    <x v="2"/>
    <x v="13"/>
    <x v="0"/>
    <x v="15"/>
    <x v="10"/>
    <x v="15"/>
  </r>
  <r>
    <x v="3"/>
    <x v="16"/>
    <x v="0"/>
    <x v="11"/>
    <x v="14"/>
    <x v="2"/>
    <x v="14"/>
    <x v="13"/>
    <x v="2"/>
    <x v="14"/>
    <x v="0"/>
    <x v="16"/>
    <x v="11"/>
    <x v="16"/>
  </r>
  <r>
    <x v="3"/>
    <x v="17"/>
    <x v="0"/>
    <x v="12"/>
    <x v="15"/>
    <x v="2"/>
    <x v="15"/>
    <x v="14"/>
    <x v="2"/>
    <x v="15"/>
    <x v="0"/>
    <x v="17"/>
    <x v="12"/>
    <x v="17"/>
  </r>
  <r>
    <x v="3"/>
    <x v="18"/>
    <x v="0"/>
    <x v="13"/>
    <x v="16"/>
    <x v="2"/>
    <x v="16"/>
    <x v="15"/>
    <x v="2"/>
    <x v="16"/>
    <x v="0"/>
    <x v="18"/>
    <x v="13"/>
    <x v="18"/>
  </r>
  <r>
    <x v="3"/>
    <x v="19"/>
    <x v="0"/>
    <x v="10"/>
    <x v="17"/>
    <x v="2"/>
    <x v="17"/>
    <x v="16"/>
    <x v="2"/>
    <x v="17"/>
    <x v="0"/>
    <x v="19"/>
    <x v="10"/>
    <x v="19"/>
  </r>
  <r>
    <x v="3"/>
    <x v="20"/>
    <x v="0"/>
    <x v="0"/>
    <x v="18"/>
    <x v="2"/>
    <x v="18"/>
    <x v="17"/>
    <x v="2"/>
    <x v="18"/>
    <x v="0"/>
    <x v="20"/>
    <x v="0"/>
    <x v="20"/>
  </r>
  <r>
    <x v="3"/>
    <x v="21"/>
    <x v="0"/>
    <x v="4"/>
    <x v="4"/>
    <x v="2"/>
    <x v="19"/>
    <x v="18"/>
    <x v="2"/>
    <x v="19"/>
    <x v="0"/>
    <x v="21"/>
    <x v="4"/>
    <x v="21"/>
  </r>
  <r>
    <x v="3"/>
    <x v="22"/>
    <x v="0"/>
    <x v="14"/>
    <x v="19"/>
    <x v="2"/>
    <x v="20"/>
    <x v="19"/>
    <x v="2"/>
    <x v="20"/>
    <x v="4"/>
    <x v="22"/>
    <x v="14"/>
    <x v="22"/>
  </r>
  <r>
    <x v="3"/>
    <x v="23"/>
    <x v="0"/>
    <x v="15"/>
    <x v="20"/>
    <x v="2"/>
    <x v="21"/>
    <x v="20"/>
    <x v="2"/>
    <x v="21"/>
    <x v="0"/>
    <x v="23"/>
    <x v="15"/>
    <x v="23"/>
  </r>
  <r>
    <x v="3"/>
    <x v="24"/>
    <x v="0"/>
    <x v="16"/>
    <x v="21"/>
    <x v="2"/>
    <x v="22"/>
    <x v="21"/>
    <x v="2"/>
    <x v="22"/>
    <x v="5"/>
    <x v="24"/>
    <x v="16"/>
    <x v="24"/>
  </r>
  <r>
    <x v="3"/>
    <x v="25"/>
    <x v="0"/>
    <x v="17"/>
    <x v="22"/>
    <x v="2"/>
    <x v="23"/>
    <x v="22"/>
    <x v="2"/>
    <x v="23"/>
    <x v="0"/>
    <x v="25"/>
    <x v="17"/>
    <x v="25"/>
  </r>
  <r>
    <x v="3"/>
    <x v="26"/>
    <x v="0"/>
    <x v="16"/>
    <x v="23"/>
    <x v="2"/>
    <x v="24"/>
    <x v="23"/>
    <x v="2"/>
    <x v="24"/>
    <x v="0"/>
    <x v="26"/>
    <x v="16"/>
    <x v="26"/>
  </r>
  <r>
    <x v="3"/>
    <x v="27"/>
    <x v="0"/>
    <x v="4"/>
    <x v="4"/>
    <x v="2"/>
    <x v="19"/>
    <x v="4"/>
    <x v="2"/>
    <x v="25"/>
    <x v="6"/>
    <x v="27"/>
    <x v="4"/>
    <x v="27"/>
  </r>
  <r>
    <x v="3"/>
    <x v="28"/>
    <x v="0"/>
    <x v="18"/>
    <x v="24"/>
    <x v="2"/>
    <x v="25"/>
    <x v="22"/>
    <x v="2"/>
    <x v="23"/>
    <x v="0"/>
    <x v="28"/>
    <x v="18"/>
    <x v="28"/>
  </r>
  <r>
    <x v="3"/>
    <x v="29"/>
    <x v="0"/>
    <x v="19"/>
    <x v="25"/>
    <x v="2"/>
    <x v="26"/>
    <x v="24"/>
    <x v="2"/>
    <x v="26"/>
    <x v="0"/>
    <x v="29"/>
    <x v="19"/>
    <x v="29"/>
  </r>
  <r>
    <x v="4"/>
    <x v="30"/>
    <x v="0"/>
    <x v="0"/>
    <x v="26"/>
    <x v="0"/>
    <x v="27"/>
    <x v="25"/>
    <x v="0"/>
    <x v="27"/>
    <x v="0"/>
    <x v="30"/>
    <x v="0"/>
    <x v="30"/>
  </r>
  <r>
    <x v="4"/>
    <x v="31"/>
    <x v="0"/>
    <x v="20"/>
    <x v="27"/>
    <x v="0"/>
    <x v="28"/>
    <x v="26"/>
    <x v="0"/>
    <x v="28"/>
    <x v="7"/>
    <x v="31"/>
    <x v="20"/>
    <x v="31"/>
  </r>
  <r>
    <x v="4"/>
    <x v="32"/>
    <x v="0"/>
    <x v="21"/>
    <x v="28"/>
    <x v="3"/>
    <x v="29"/>
    <x v="27"/>
    <x v="3"/>
    <x v="29"/>
    <x v="0"/>
    <x v="32"/>
    <x v="21"/>
    <x v="32"/>
  </r>
  <r>
    <x v="4"/>
    <x v="33"/>
    <x v="0"/>
    <x v="2"/>
    <x v="2"/>
    <x v="0"/>
    <x v="2"/>
    <x v="3"/>
    <x v="0"/>
    <x v="3"/>
    <x v="8"/>
    <x v="33"/>
    <x v="2"/>
    <x v="33"/>
  </r>
  <r>
    <x v="5"/>
    <x v="34"/>
    <x v="0"/>
    <x v="7"/>
    <x v="7"/>
    <x v="2"/>
    <x v="30"/>
    <x v="28"/>
    <x v="2"/>
    <x v="30"/>
    <x v="0"/>
    <x v="34"/>
    <x v="7"/>
    <x v="34"/>
  </r>
  <r>
    <x v="5"/>
    <x v="35"/>
    <x v="0"/>
    <x v="14"/>
    <x v="19"/>
    <x v="2"/>
    <x v="20"/>
    <x v="29"/>
    <x v="2"/>
    <x v="31"/>
    <x v="0"/>
    <x v="35"/>
    <x v="14"/>
    <x v="35"/>
  </r>
  <r>
    <x v="5"/>
    <x v="36"/>
    <x v="0"/>
    <x v="22"/>
    <x v="29"/>
    <x v="2"/>
    <x v="31"/>
    <x v="30"/>
    <x v="2"/>
    <x v="32"/>
    <x v="0"/>
    <x v="36"/>
    <x v="22"/>
    <x v="36"/>
  </r>
  <r>
    <x v="6"/>
    <x v="37"/>
    <x v="0"/>
    <x v="19"/>
    <x v="25"/>
    <x v="4"/>
    <x v="32"/>
    <x v="31"/>
    <x v="4"/>
    <x v="33"/>
    <x v="0"/>
    <x v="37"/>
    <x v="19"/>
    <x v="37"/>
  </r>
  <r>
    <x v="6"/>
    <x v="38"/>
    <x v="0"/>
    <x v="19"/>
    <x v="25"/>
    <x v="4"/>
    <x v="32"/>
    <x v="32"/>
    <x v="4"/>
    <x v="34"/>
    <x v="0"/>
    <x v="38"/>
    <x v="19"/>
    <x v="38"/>
  </r>
  <r>
    <x v="7"/>
    <x v="39"/>
    <x v="0"/>
    <x v="23"/>
    <x v="30"/>
    <x v="4"/>
    <x v="33"/>
    <x v="24"/>
    <x v="4"/>
    <x v="35"/>
    <x v="0"/>
    <x v="39"/>
    <x v="23"/>
    <x v="39"/>
  </r>
  <r>
    <x v="7"/>
    <x v="40"/>
    <x v="0"/>
    <x v="24"/>
    <x v="31"/>
    <x v="4"/>
    <x v="34"/>
    <x v="33"/>
    <x v="4"/>
    <x v="36"/>
    <x v="9"/>
    <x v="40"/>
    <x v="24"/>
    <x v="40"/>
  </r>
  <r>
    <x v="6"/>
    <x v="41"/>
    <x v="0"/>
    <x v="13"/>
    <x v="16"/>
    <x v="4"/>
    <x v="35"/>
    <x v="22"/>
    <x v="4"/>
    <x v="37"/>
    <x v="0"/>
    <x v="41"/>
    <x v="13"/>
    <x v="41"/>
  </r>
  <r>
    <x v="6"/>
    <x v="42"/>
    <x v="0"/>
    <x v="25"/>
    <x v="32"/>
    <x v="4"/>
    <x v="36"/>
    <x v="34"/>
    <x v="4"/>
    <x v="38"/>
    <x v="0"/>
    <x v="42"/>
    <x v="25"/>
    <x v="42"/>
  </r>
  <r>
    <x v="6"/>
    <x v="43"/>
    <x v="0"/>
    <x v="18"/>
    <x v="33"/>
    <x v="4"/>
    <x v="37"/>
    <x v="35"/>
    <x v="4"/>
    <x v="39"/>
    <x v="10"/>
    <x v="43"/>
    <x v="18"/>
    <x v="43"/>
  </r>
  <r>
    <x v="7"/>
    <x v="44"/>
    <x v="0"/>
    <x v="26"/>
    <x v="18"/>
    <x v="4"/>
    <x v="38"/>
    <x v="36"/>
    <x v="4"/>
    <x v="40"/>
    <x v="11"/>
    <x v="44"/>
    <x v="26"/>
    <x v="44"/>
  </r>
  <r>
    <x v="7"/>
    <x v="45"/>
    <x v="0"/>
    <x v="27"/>
    <x v="34"/>
    <x v="4"/>
    <x v="39"/>
    <x v="37"/>
    <x v="4"/>
    <x v="41"/>
    <x v="0"/>
    <x v="45"/>
    <x v="27"/>
    <x v="45"/>
  </r>
  <r>
    <x v="7"/>
    <x v="46"/>
    <x v="0"/>
    <x v="12"/>
    <x v="35"/>
    <x v="4"/>
    <x v="40"/>
    <x v="6"/>
    <x v="4"/>
    <x v="42"/>
    <x v="0"/>
    <x v="46"/>
    <x v="12"/>
    <x v="46"/>
  </r>
  <r>
    <x v="7"/>
    <x v="47"/>
    <x v="0"/>
    <x v="28"/>
    <x v="36"/>
    <x v="4"/>
    <x v="41"/>
    <x v="38"/>
    <x v="4"/>
    <x v="43"/>
    <x v="0"/>
    <x v="47"/>
    <x v="28"/>
    <x v="47"/>
  </r>
  <r>
    <x v="7"/>
    <x v="48"/>
    <x v="0"/>
    <x v="10"/>
    <x v="12"/>
    <x v="4"/>
    <x v="42"/>
    <x v="39"/>
    <x v="4"/>
    <x v="44"/>
    <x v="0"/>
    <x v="48"/>
    <x v="10"/>
    <x v="48"/>
  </r>
  <r>
    <x v="7"/>
    <x v="49"/>
    <x v="0"/>
    <x v="29"/>
    <x v="37"/>
    <x v="4"/>
    <x v="43"/>
    <x v="40"/>
    <x v="4"/>
    <x v="45"/>
    <x v="0"/>
    <x v="49"/>
    <x v="29"/>
    <x v="4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8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1"/>
    <x v="2"/>
    <x v="2"/>
    <x v="2"/>
  </r>
  <r>
    <x v="0"/>
    <x v="3"/>
    <x v="0"/>
    <x v="3"/>
    <x v="3"/>
    <x v="0"/>
    <x v="3"/>
    <x v="3"/>
    <x v="0"/>
    <x v="3"/>
    <x v="1"/>
    <x v="3"/>
    <x v="3"/>
    <x v="3"/>
  </r>
  <r>
    <x v="0"/>
    <x v="4"/>
    <x v="0"/>
    <x v="3"/>
    <x v="3"/>
    <x v="0"/>
    <x v="3"/>
    <x v="3"/>
    <x v="0"/>
    <x v="3"/>
    <x v="1"/>
    <x v="3"/>
    <x v="3"/>
    <x v="3"/>
  </r>
  <r>
    <x v="0"/>
    <x v="5"/>
    <x v="0"/>
    <x v="2"/>
    <x v="2"/>
    <x v="0"/>
    <x v="2"/>
    <x v="4"/>
    <x v="0"/>
    <x v="4"/>
    <x v="1"/>
    <x v="4"/>
    <x v="2"/>
    <x v="4"/>
  </r>
  <r>
    <x v="0"/>
    <x v="6"/>
    <x v="0"/>
    <x v="4"/>
    <x v="4"/>
    <x v="0"/>
    <x v="4"/>
    <x v="5"/>
    <x v="0"/>
    <x v="5"/>
    <x v="1"/>
    <x v="5"/>
    <x v="4"/>
    <x v="5"/>
  </r>
  <r>
    <x v="0"/>
    <x v="7"/>
    <x v="0"/>
    <x v="5"/>
    <x v="5"/>
    <x v="0"/>
    <x v="5"/>
    <x v="6"/>
    <x v="0"/>
    <x v="6"/>
    <x v="1"/>
    <x v="6"/>
    <x v="5"/>
    <x v="6"/>
  </r>
  <r>
    <x v="0"/>
    <x v="8"/>
    <x v="0"/>
    <x v="6"/>
    <x v="6"/>
    <x v="0"/>
    <x v="6"/>
    <x v="7"/>
    <x v="0"/>
    <x v="7"/>
    <x v="1"/>
    <x v="7"/>
    <x v="6"/>
    <x v="7"/>
  </r>
  <r>
    <x v="0"/>
    <x v="9"/>
    <x v="0"/>
    <x v="7"/>
    <x v="7"/>
    <x v="0"/>
    <x v="7"/>
    <x v="8"/>
    <x v="0"/>
    <x v="8"/>
    <x v="1"/>
    <x v="8"/>
    <x v="7"/>
    <x v="8"/>
  </r>
  <r>
    <x v="0"/>
    <x v="10"/>
    <x v="0"/>
    <x v="2"/>
    <x v="2"/>
    <x v="0"/>
    <x v="2"/>
    <x v="9"/>
    <x v="0"/>
    <x v="9"/>
    <x v="1"/>
    <x v="9"/>
    <x v="2"/>
    <x v="9"/>
  </r>
  <r>
    <x v="0"/>
    <x v="11"/>
    <x v="0"/>
    <x v="8"/>
    <x v="8"/>
    <x v="0"/>
    <x v="8"/>
    <x v="10"/>
    <x v="0"/>
    <x v="10"/>
    <x v="2"/>
    <x v="10"/>
    <x v="8"/>
    <x v="10"/>
  </r>
  <r>
    <x v="0"/>
    <x v="12"/>
    <x v="0"/>
    <x v="9"/>
    <x v="9"/>
    <x v="0"/>
    <x v="9"/>
    <x v="11"/>
    <x v="0"/>
    <x v="11"/>
    <x v="1"/>
    <x v="11"/>
    <x v="9"/>
    <x v="11"/>
  </r>
  <r>
    <x v="0"/>
    <x v="13"/>
    <x v="0"/>
    <x v="10"/>
    <x v="10"/>
    <x v="0"/>
    <x v="10"/>
    <x v="12"/>
    <x v="0"/>
    <x v="12"/>
    <x v="1"/>
    <x v="12"/>
    <x v="10"/>
    <x v="12"/>
  </r>
  <r>
    <x v="1"/>
    <x v="14"/>
    <x v="0"/>
    <x v="11"/>
    <x v="11"/>
    <x v="1"/>
    <x v="11"/>
    <x v="13"/>
    <x v="1"/>
    <x v="13"/>
    <x v="3"/>
    <x v="13"/>
    <x v="11"/>
    <x v="13"/>
  </r>
  <r>
    <x v="2"/>
    <x v="15"/>
    <x v="0"/>
    <x v="12"/>
    <x v="12"/>
    <x v="0"/>
    <x v="12"/>
    <x v="14"/>
    <x v="2"/>
    <x v="14"/>
    <x v="1"/>
    <x v="14"/>
    <x v="12"/>
    <x v="14"/>
  </r>
  <r>
    <x v="2"/>
    <x v="16"/>
    <x v="0"/>
    <x v="13"/>
    <x v="13"/>
    <x v="0"/>
    <x v="13"/>
    <x v="15"/>
    <x v="2"/>
    <x v="15"/>
    <x v="4"/>
    <x v="15"/>
    <x v="13"/>
    <x v="15"/>
  </r>
  <r>
    <x v="2"/>
    <x v="17"/>
    <x v="0"/>
    <x v="14"/>
    <x v="14"/>
    <x v="0"/>
    <x v="14"/>
    <x v="16"/>
    <x v="2"/>
    <x v="16"/>
    <x v="1"/>
    <x v="16"/>
    <x v="14"/>
    <x v="16"/>
  </r>
  <r>
    <x v="2"/>
    <x v="18"/>
    <x v="0"/>
    <x v="15"/>
    <x v="15"/>
    <x v="0"/>
    <x v="15"/>
    <x v="6"/>
    <x v="2"/>
    <x v="17"/>
    <x v="1"/>
    <x v="17"/>
    <x v="15"/>
    <x v="17"/>
  </r>
  <r>
    <x v="2"/>
    <x v="19"/>
    <x v="0"/>
    <x v="16"/>
    <x v="16"/>
    <x v="0"/>
    <x v="16"/>
    <x v="17"/>
    <x v="2"/>
    <x v="18"/>
    <x v="1"/>
    <x v="18"/>
    <x v="16"/>
    <x v="18"/>
  </r>
  <r>
    <x v="2"/>
    <x v="20"/>
    <x v="0"/>
    <x v="2"/>
    <x v="17"/>
    <x v="0"/>
    <x v="17"/>
    <x v="18"/>
    <x v="2"/>
    <x v="19"/>
    <x v="1"/>
    <x v="19"/>
    <x v="2"/>
    <x v="19"/>
  </r>
  <r>
    <x v="2"/>
    <x v="21"/>
    <x v="0"/>
    <x v="17"/>
    <x v="18"/>
    <x v="0"/>
    <x v="18"/>
    <x v="19"/>
    <x v="2"/>
    <x v="20"/>
    <x v="5"/>
    <x v="20"/>
    <x v="17"/>
    <x v="20"/>
  </r>
  <r>
    <x v="3"/>
    <x v="22"/>
    <x v="0"/>
    <x v="6"/>
    <x v="19"/>
    <x v="1"/>
    <x v="19"/>
    <x v="20"/>
    <x v="1"/>
    <x v="21"/>
    <x v="6"/>
    <x v="21"/>
    <x v="6"/>
    <x v="21"/>
  </r>
  <r>
    <x v="3"/>
    <x v="23"/>
    <x v="0"/>
    <x v="2"/>
    <x v="2"/>
    <x v="1"/>
    <x v="20"/>
    <x v="21"/>
    <x v="1"/>
    <x v="22"/>
    <x v="7"/>
    <x v="22"/>
    <x v="2"/>
    <x v="22"/>
  </r>
  <r>
    <x v="3"/>
    <x v="24"/>
    <x v="0"/>
    <x v="18"/>
    <x v="20"/>
    <x v="1"/>
    <x v="21"/>
    <x v="22"/>
    <x v="1"/>
    <x v="23"/>
    <x v="1"/>
    <x v="23"/>
    <x v="18"/>
    <x v="23"/>
  </r>
  <r>
    <x v="3"/>
    <x v="25"/>
    <x v="0"/>
    <x v="19"/>
    <x v="21"/>
    <x v="1"/>
    <x v="22"/>
    <x v="23"/>
    <x v="1"/>
    <x v="24"/>
    <x v="1"/>
    <x v="24"/>
    <x v="19"/>
    <x v="24"/>
  </r>
  <r>
    <x v="3"/>
    <x v="26"/>
    <x v="0"/>
    <x v="19"/>
    <x v="22"/>
    <x v="1"/>
    <x v="23"/>
    <x v="24"/>
    <x v="1"/>
    <x v="25"/>
    <x v="8"/>
    <x v="25"/>
    <x v="19"/>
    <x v="25"/>
  </r>
  <r>
    <x v="4"/>
    <x v="27"/>
    <x v="0"/>
    <x v="20"/>
    <x v="23"/>
    <x v="2"/>
    <x v="24"/>
    <x v="25"/>
    <x v="3"/>
    <x v="26"/>
    <x v="1"/>
    <x v="26"/>
    <x v="20"/>
    <x v="26"/>
  </r>
  <r>
    <x v="3"/>
    <x v="28"/>
    <x v="0"/>
    <x v="21"/>
    <x v="24"/>
    <x v="1"/>
    <x v="25"/>
    <x v="26"/>
    <x v="1"/>
    <x v="27"/>
    <x v="9"/>
    <x v="27"/>
    <x v="21"/>
    <x v="27"/>
  </r>
  <r>
    <x v="3"/>
    <x v="29"/>
    <x v="0"/>
    <x v="22"/>
    <x v="25"/>
    <x v="1"/>
    <x v="26"/>
    <x v="27"/>
    <x v="1"/>
    <x v="28"/>
    <x v="9"/>
    <x v="28"/>
    <x v="22"/>
    <x v="28"/>
  </r>
  <r>
    <x v="3"/>
    <x v="30"/>
    <x v="0"/>
    <x v="12"/>
    <x v="26"/>
    <x v="1"/>
    <x v="27"/>
    <x v="28"/>
    <x v="1"/>
    <x v="29"/>
    <x v="9"/>
    <x v="29"/>
    <x v="12"/>
    <x v="29"/>
  </r>
  <r>
    <x v="3"/>
    <x v="31"/>
    <x v="0"/>
    <x v="23"/>
    <x v="27"/>
    <x v="1"/>
    <x v="28"/>
    <x v="29"/>
    <x v="1"/>
    <x v="30"/>
    <x v="1"/>
    <x v="30"/>
    <x v="23"/>
    <x v="30"/>
  </r>
  <r>
    <x v="3"/>
    <x v="32"/>
    <x v="0"/>
    <x v="24"/>
    <x v="28"/>
    <x v="1"/>
    <x v="29"/>
    <x v="30"/>
    <x v="1"/>
    <x v="31"/>
    <x v="1"/>
    <x v="31"/>
    <x v="24"/>
    <x v="31"/>
  </r>
  <r>
    <x v="3"/>
    <x v="33"/>
    <x v="0"/>
    <x v="17"/>
    <x v="18"/>
    <x v="1"/>
    <x v="30"/>
    <x v="31"/>
    <x v="1"/>
    <x v="20"/>
    <x v="10"/>
    <x v="32"/>
    <x v="17"/>
    <x v="32"/>
  </r>
  <r>
    <x v="3"/>
    <x v="34"/>
    <x v="0"/>
    <x v="17"/>
    <x v="18"/>
    <x v="1"/>
    <x v="30"/>
    <x v="31"/>
    <x v="1"/>
    <x v="20"/>
    <x v="10"/>
    <x v="32"/>
    <x v="17"/>
    <x v="32"/>
  </r>
  <r>
    <x v="3"/>
    <x v="35"/>
    <x v="0"/>
    <x v="5"/>
    <x v="5"/>
    <x v="1"/>
    <x v="31"/>
    <x v="32"/>
    <x v="1"/>
    <x v="32"/>
    <x v="11"/>
    <x v="33"/>
    <x v="5"/>
    <x v="33"/>
  </r>
  <r>
    <x v="3"/>
    <x v="36"/>
    <x v="0"/>
    <x v="4"/>
    <x v="4"/>
    <x v="1"/>
    <x v="32"/>
    <x v="33"/>
    <x v="1"/>
    <x v="33"/>
    <x v="1"/>
    <x v="34"/>
    <x v="4"/>
    <x v="34"/>
  </r>
  <r>
    <x v="3"/>
    <x v="37"/>
    <x v="0"/>
    <x v="11"/>
    <x v="11"/>
    <x v="1"/>
    <x v="11"/>
    <x v="34"/>
    <x v="1"/>
    <x v="34"/>
    <x v="1"/>
    <x v="35"/>
    <x v="11"/>
    <x v="35"/>
  </r>
  <r>
    <x v="3"/>
    <x v="38"/>
    <x v="0"/>
    <x v="23"/>
    <x v="29"/>
    <x v="1"/>
    <x v="33"/>
    <x v="35"/>
    <x v="1"/>
    <x v="35"/>
    <x v="1"/>
    <x v="36"/>
    <x v="23"/>
    <x v="36"/>
  </r>
  <r>
    <x v="5"/>
    <x v="39"/>
    <x v="0"/>
    <x v="17"/>
    <x v="18"/>
    <x v="0"/>
    <x v="18"/>
    <x v="5"/>
    <x v="0"/>
    <x v="5"/>
    <x v="12"/>
    <x v="37"/>
    <x v="17"/>
    <x v="37"/>
  </r>
  <r>
    <x v="5"/>
    <x v="40"/>
    <x v="0"/>
    <x v="4"/>
    <x v="4"/>
    <x v="0"/>
    <x v="4"/>
    <x v="36"/>
    <x v="0"/>
    <x v="36"/>
    <x v="1"/>
    <x v="38"/>
    <x v="4"/>
    <x v="38"/>
  </r>
  <r>
    <x v="5"/>
    <x v="41"/>
    <x v="0"/>
    <x v="25"/>
    <x v="30"/>
    <x v="3"/>
    <x v="34"/>
    <x v="37"/>
    <x v="2"/>
    <x v="37"/>
    <x v="13"/>
    <x v="39"/>
    <x v="25"/>
    <x v="39"/>
  </r>
  <r>
    <x v="6"/>
    <x v="42"/>
    <x v="0"/>
    <x v="7"/>
    <x v="7"/>
    <x v="1"/>
    <x v="35"/>
    <x v="38"/>
    <x v="1"/>
    <x v="38"/>
    <x v="1"/>
    <x v="40"/>
    <x v="7"/>
    <x v="40"/>
  </r>
  <r>
    <x v="6"/>
    <x v="43"/>
    <x v="0"/>
    <x v="21"/>
    <x v="24"/>
    <x v="1"/>
    <x v="25"/>
    <x v="39"/>
    <x v="1"/>
    <x v="39"/>
    <x v="1"/>
    <x v="41"/>
    <x v="21"/>
    <x v="41"/>
  </r>
  <r>
    <x v="6"/>
    <x v="44"/>
    <x v="0"/>
    <x v="21"/>
    <x v="31"/>
    <x v="1"/>
    <x v="36"/>
    <x v="40"/>
    <x v="1"/>
    <x v="40"/>
    <x v="1"/>
    <x v="42"/>
    <x v="21"/>
    <x v="42"/>
  </r>
  <r>
    <x v="6"/>
    <x v="45"/>
    <x v="0"/>
    <x v="21"/>
    <x v="31"/>
    <x v="1"/>
    <x v="36"/>
    <x v="41"/>
    <x v="1"/>
    <x v="41"/>
    <x v="1"/>
    <x v="43"/>
    <x v="21"/>
    <x v="43"/>
  </r>
  <r>
    <x v="6"/>
    <x v="46"/>
    <x v="0"/>
    <x v="23"/>
    <x v="29"/>
    <x v="1"/>
    <x v="33"/>
    <x v="42"/>
    <x v="1"/>
    <x v="42"/>
    <x v="1"/>
    <x v="30"/>
    <x v="23"/>
    <x v="30"/>
  </r>
  <r>
    <x v="6"/>
    <x v="47"/>
    <x v="0"/>
    <x v="26"/>
    <x v="32"/>
    <x v="1"/>
    <x v="37"/>
    <x v="43"/>
    <x v="1"/>
    <x v="43"/>
    <x v="1"/>
    <x v="44"/>
    <x v="26"/>
    <x v="44"/>
  </r>
  <r>
    <x v="7"/>
    <x v="48"/>
    <x v="0"/>
    <x v="27"/>
    <x v="33"/>
    <x v="4"/>
    <x v="38"/>
    <x v="44"/>
    <x v="4"/>
    <x v="44"/>
    <x v="14"/>
    <x v="45"/>
    <x v="27"/>
    <x v="45"/>
  </r>
  <r>
    <x v="7"/>
    <x v="49"/>
    <x v="0"/>
    <x v="28"/>
    <x v="34"/>
    <x v="4"/>
    <x v="39"/>
    <x v="45"/>
    <x v="4"/>
    <x v="45"/>
    <x v="15"/>
    <x v="46"/>
    <x v="28"/>
    <x v="46"/>
  </r>
  <r>
    <x v="8"/>
    <x v="50"/>
    <x v="0"/>
    <x v="10"/>
    <x v="10"/>
    <x v="4"/>
    <x v="40"/>
    <x v="46"/>
    <x v="4"/>
    <x v="46"/>
    <x v="16"/>
    <x v="47"/>
    <x v="10"/>
    <x v="47"/>
  </r>
  <r>
    <x v="7"/>
    <x v="51"/>
    <x v="0"/>
    <x v="12"/>
    <x v="35"/>
    <x v="4"/>
    <x v="41"/>
    <x v="47"/>
    <x v="4"/>
    <x v="47"/>
    <x v="9"/>
    <x v="48"/>
    <x v="12"/>
    <x v="48"/>
  </r>
  <r>
    <x v="7"/>
    <x v="52"/>
    <x v="0"/>
    <x v="29"/>
    <x v="36"/>
    <x v="4"/>
    <x v="42"/>
    <x v="48"/>
    <x v="4"/>
    <x v="48"/>
    <x v="17"/>
    <x v="49"/>
    <x v="29"/>
    <x v="49"/>
  </r>
  <r>
    <x v="7"/>
    <x v="53"/>
    <x v="0"/>
    <x v="30"/>
    <x v="37"/>
    <x v="4"/>
    <x v="43"/>
    <x v="49"/>
    <x v="4"/>
    <x v="49"/>
    <x v="1"/>
    <x v="50"/>
    <x v="30"/>
    <x v="50"/>
  </r>
  <r>
    <x v="7"/>
    <x v="54"/>
    <x v="0"/>
    <x v="18"/>
    <x v="20"/>
    <x v="4"/>
    <x v="44"/>
    <x v="50"/>
    <x v="4"/>
    <x v="50"/>
    <x v="1"/>
    <x v="51"/>
    <x v="18"/>
    <x v="51"/>
  </r>
  <r>
    <x v="7"/>
    <x v="55"/>
    <x v="0"/>
    <x v="31"/>
    <x v="38"/>
    <x v="4"/>
    <x v="45"/>
    <x v="51"/>
    <x v="4"/>
    <x v="51"/>
    <x v="1"/>
    <x v="52"/>
    <x v="31"/>
    <x v="52"/>
  </r>
  <r>
    <x v="8"/>
    <x v="56"/>
    <x v="0"/>
    <x v="7"/>
    <x v="7"/>
    <x v="4"/>
    <x v="46"/>
    <x v="52"/>
    <x v="4"/>
    <x v="52"/>
    <x v="18"/>
    <x v="53"/>
    <x v="7"/>
    <x v="53"/>
  </r>
  <r>
    <x v="8"/>
    <x v="57"/>
    <x v="0"/>
    <x v="32"/>
    <x v="39"/>
    <x v="4"/>
    <x v="47"/>
    <x v="53"/>
    <x v="4"/>
    <x v="53"/>
    <x v="18"/>
    <x v="54"/>
    <x v="32"/>
    <x v="5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D70:E80" firstHeaderRow="1" firstDataRow="1" firstDataCol="1"/>
  <pivotFields count="14">
    <pivotField axis="axisRow" compact="0" showAll="0">
      <items count="10">
        <item x="7"/>
        <item x="8"/>
        <item x="0"/>
        <item x="2"/>
        <item x="3"/>
        <item x="4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3"/>
  <sheetViews>
    <sheetView topLeftCell="A31" workbookViewId="0">
      <selection activeCell="A48" sqref="$A48:$XFD61"/>
    </sheetView>
  </sheetViews>
  <sheetFormatPr defaultColWidth="9" defaultRowHeight="14.25"/>
  <cols>
    <col min="1" max="1" width="5.375" style="188" customWidth="1"/>
    <col min="2" max="2" width="8.875" style="188"/>
    <col min="3" max="3" width="8.875" style="191"/>
    <col min="4" max="4" width="13.875" style="192" customWidth="1"/>
    <col min="5" max="5" width="9" style="188" customWidth="1"/>
    <col min="6" max="6" width="10" style="188" customWidth="1"/>
    <col min="7" max="7" width="7.375" style="188"/>
    <col min="8" max="8" width="11.375" style="188" customWidth="1"/>
    <col min="9" max="9" width="8.5" style="188" customWidth="1"/>
    <col min="10" max="10" width="10.25" style="188" customWidth="1"/>
    <col min="11" max="11" width="11.5" style="188" customWidth="1"/>
    <col min="12" max="12" width="7.75" style="188" customWidth="1"/>
    <col min="13" max="13" width="10.375" style="188" customWidth="1"/>
    <col min="14" max="14" width="7.375" style="188" customWidth="1"/>
    <col min="15" max="15" width="12.625" style="188" customWidth="1"/>
    <col min="16" max="16" width="11.5" style="188" customWidth="1"/>
    <col min="17" max="17" width="16.125" style="188"/>
    <col min="18" max="18" width="10.875" style="188" customWidth="1"/>
    <col min="19" max="24" width="10.875" style="188"/>
    <col min="25" max="25" width="5.125" style="188"/>
    <col min="26" max="16384" width="9" style="188"/>
  </cols>
  <sheetData>
    <row r="1" s="188" customFormat="1" ht="30" customHeight="1" spans="1:16">
      <c r="A1" s="193" t="s">
        <v>0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87"/>
    </row>
    <row r="2" s="187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200" t="s">
        <v>16</v>
      </c>
      <c r="Q2" s="188"/>
      <c r="T2" s="8"/>
      <c r="U2" s="8"/>
    </row>
    <row r="3" s="187" customFormat="1" ht="30" customHeight="1" spans="1:21">
      <c r="A3" s="4">
        <v>1</v>
      </c>
      <c r="B3" s="1" t="s">
        <v>17</v>
      </c>
      <c r="C3" s="6" t="s">
        <v>18</v>
      </c>
      <c r="D3" s="1" t="s">
        <v>19</v>
      </c>
      <c r="E3" s="2">
        <v>25</v>
      </c>
      <c r="F3" s="2">
        <v>199.5</v>
      </c>
      <c r="G3" s="3">
        <v>19</v>
      </c>
      <c r="H3" s="4">
        <v>3790.5</v>
      </c>
      <c r="I3" s="4">
        <v>75.5</v>
      </c>
      <c r="J3" s="3">
        <v>19</v>
      </c>
      <c r="K3" s="4">
        <v>1434.5</v>
      </c>
      <c r="L3" s="4">
        <v>0</v>
      </c>
      <c r="M3" s="7">
        <v>5225</v>
      </c>
      <c r="N3" s="7">
        <v>125</v>
      </c>
      <c r="O3" s="7">
        <v>5350</v>
      </c>
      <c r="P3" s="200" t="s">
        <v>20</v>
      </c>
      <c r="Q3" s="188"/>
      <c r="T3" s="8"/>
      <c r="U3" s="8"/>
    </row>
    <row r="4" s="187" customFormat="1" ht="30" customHeight="1" spans="1:21">
      <c r="A4" s="4">
        <v>2</v>
      </c>
      <c r="B4" s="1" t="s">
        <v>17</v>
      </c>
      <c r="C4" s="5" t="s">
        <v>21</v>
      </c>
      <c r="D4" s="1" t="s">
        <v>19</v>
      </c>
      <c r="E4" s="2">
        <v>7</v>
      </c>
      <c r="F4" s="2">
        <v>56</v>
      </c>
      <c r="G4" s="3">
        <v>19</v>
      </c>
      <c r="H4" s="4">
        <v>1064</v>
      </c>
      <c r="I4" s="4">
        <v>26</v>
      </c>
      <c r="J4" s="3">
        <v>19</v>
      </c>
      <c r="K4" s="4">
        <v>494</v>
      </c>
      <c r="L4" s="4">
        <v>0</v>
      </c>
      <c r="M4" s="7">
        <v>1558</v>
      </c>
      <c r="N4" s="7">
        <v>35</v>
      </c>
      <c r="O4" s="7">
        <v>1593</v>
      </c>
      <c r="P4" s="200" t="s">
        <v>20</v>
      </c>
      <c r="Q4" s="188"/>
      <c r="T4" s="8"/>
      <c r="U4" s="8"/>
    </row>
    <row r="5" s="187" customFormat="1" ht="30" customHeight="1" spans="1:21">
      <c r="A5" s="4">
        <v>3</v>
      </c>
      <c r="B5" s="1" t="s">
        <v>22</v>
      </c>
      <c r="C5" s="1" t="s">
        <v>23</v>
      </c>
      <c r="D5" s="1" t="s">
        <v>19</v>
      </c>
      <c r="E5" s="2">
        <v>29</v>
      </c>
      <c r="F5" s="2">
        <v>232</v>
      </c>
      <c r="G5" s="3">
        <v>18</v>
      </c>
      <c r="H5" s="4">
        <v>4176</v>
      </c>
      <c r="I5" s="4">
        <v>112</v>
      </c>
      <c r="J5" s="3">
        <v>18</v>
      </c>
      <c r="K5" s="4">
        <v>2016</v>
      </c>
      <c r="L5" s="4">
        <v>500</v>
      </c>
      <c r="M5" s="7">
        <v>6692</v>
      </c>
      <c r="N5" s="7">
        <v>145</v>
      </c>
      <c r="O5" s="7">
        <v>6837</v>
      </c>
      <c r="P5" s="200" t="s">
        <v>24</v>
      </c>
      <c r="Q5" s="188"/>
      <c r="T5" s="8"/>
      <c r="U5" s="8"/>
    </row>
    <row r="6" s="187" customFormat="1" ht="30" customHeight="1" spans="1:21">
      <c r="A6" s="4">
        <v>4</v>
      </c>
      <c r="B6" s="1" t="s">
        <v>25</v>
      </c>
      <c r="C6" s="1" t="s">
        <v>26</v>
      </c>
      <c r="D6" s="1" t="s">
        <v>19</v>
      </c>
      <c r="E6" s="2">
        <v>4</v>
      </c>
      <c r="F6" s="2">
        <v>32</v>
      </c>
      <c r="G6" s="3">
        <v>19</v>
      </c>
      <c r="H6" s="4">
        <v>608</v>
      </c>
      <c r="I6" s="4">
        <v>6.5</v>
      </c>
      <c r="J6" s="3">
        <v>20</v>
      </c>
      <c r="K6" s="4">
        <v>130</v>
      </c>
      <c r="L6" s="4">
        <v>0</v>
      </c>
      <c r="M6" s="7">
        <v>738</v>
      </c>
      <c r="N6" s="7">
        <v>20</v>
      </c>
      <c r="O6" s="7">
        <v>758</v>
      </c>
      <c r="P6" s="200" t="s">
        <v>20</v>
      </c>
      <c r="Q6" s="188"/>
      <c r="T6" s="8"/>
      <c r="U6" s="8"/>
    </row>
    <row r="7" s="187" customFormat="1" ht="30" customHeight="1" spans="1:21">
      <c r="A7" s="4">
        <v>5</v>
      </c>
      <c r="B7" s="1" t="s">
        <v>25</v>
      </c>
      <c r="C7" s="1" t="s">
        <v>27</v>
      </c>
      <c r="D7" s="1" t="s">
        <v>19</v>
      </c>
      <c r="E7" s="2">
        <v>6</v>
      </c>
      <c r="F7" s="2">
        <v>48</v>
      </c>
      <c r="G7" s="3">
        <v>19</v>
      </c>
      <c r="H7" s="4">
        <v>912</v>
      </c>
      <c r="I7" s="4">
        <v>13</v>
      </c>
      <c r="J7" s="3">
        <v>20</v>
      </c>
      <c r="K7" s="4">
        <v>260</v>
      </c>
      <c r="L7" s="4">
        <v>0</v>
      </c>
      <c r="M7" s="7">
        <v>1172</v>
      </c>
      <c r="N7" s="7">
        <v>30</v>
      </c>
      <c r="O7" s="7">
        <v>1202</v>
      </c>
      <c r="P7" s="200" t="s">
        <v>20</v>
      </c>
      <c r="Q7" s="188"/>
      <c r="T7" s="8"/>
      <c r="U7" s="8"/>
    </row>
    <row r="8" s="187" customFormat="1" ht="30" customHeight="1" spans="1:21">
      <c r="A8" s="4">
        <v>6</v>
      </c>
      <c r="B8" s="1" t="s">
        <v>25</v>
      </c>
      <c r="C8" s="1" t="s">
        <v>28</v>
      </c>
      <c r="D8" s="1" t="s">
        <v>19</v>
      </c>
      <c r="E8" s="2">
        <v>23</v>
      </c>
      <c r="F8" s="2">
        <v>184</v>
      </c>
      <c r="G8" s="3">
        <v>19</v>
      </c>
      <c r="H8" s="4">
        <v>3496</v>
      </c>
      <c r="I8" s="4">
        <v>73</v>
      </c>
      <c r="J8" s="3">
        <v>20</v>
      </c>
      <c r="K8" s="4">
        <v>1460</v>
      </c>
      <c r="L8" s="4">
        <v>-20</v>
      </c>
      <c r="M8" s="7">
        <v>4936</v>
      </c>
      <c r="N8" s="7">
        <v>115</v>
      </c>
      <c r="O8" s="7">
        <v>5051</v>
      </c>
      <c r="P8" s="200" t="s">
        <v>29</v>
      </c>
      <c r="Q8" s="188"/>
      <c r="T8" s="8"/>
      <c r="U8" s="8"/>
    </row>
    <row r="9" s="187" customFormat="1" ht="30" customHeight="1" spans="1:21">
      <c r="A9" s="4">
        <v>7</v>
      </c>
      <c r="B9" s="1" t="s">
        <v>25</v>
      </c>
      <c r="C9" s="1" t="s">
        <v>30</v>
      </c>
      <c r="D9" s="1" t="s">
        <v>19</v>
      </c>
      <c r="E9" s="2">
        <v>25</v>
      </c>
      <c r="F9" s="2">
        <v>200</v>
      </c>
      <c r="G9" s="3">
        <v>19</v>
      </c>
      <c r="H9" s="4">
        <v>3800</v>
      </c>
      <c r="I9" s="4">
        <v>41.5</v>
      </c>
      <c r="J9" s="3">
        <v>20</v>
      </c>
      <c r="K9" s="4">
        <v>830</v>
      </c>
      <c r="L9" s="4">
        <v>-50</v>
      </c>
      <c r="M9" s="7">
        <v>4580</v>
      </c>
      <c r="N9" s="7">
        <v>125</v>
      </c>
      <c r="O9" s="7">
        <v>4705</v>
      </c>
      <c r="P9" s="200" t="s">
        <v>29</v>
      </c>
      <c r="Q9" s="188"/>
      <c r="T9" s="8"/>
      <c r="U9" s="8"/>
    </row>
    <row r="10" s="187" customFormat="1" ht="30" customHeight="1" spans="1:21">
      <c r="A10" s="4">
        <v>8</v>
      </c>
      <c r="B10" s="1" t="s">
        <v>31</v>
      </c>
      <c r="C10" s="1" t="s">
        <v>32</v>
      </c>
      <c r="D10" s="1" t="s">
        <v>19</v>
      </c>
      <c r="E10" s="2">
        <v>24</v>
      </c>
      <c r="F10" s="2">
        <v>192</v>
      </c>
      <c r="G10" s="3">
        <v>18</v>
      </c>
      <c r="H10" s="4">
        <v>3456</v>
      </c>
      <c r="I10" s="4">
        <v>78.5</v>
      </c>
      <c r="J10" s="3">
        <v>18</v>
      </c>
      <c r="K10" s="4">
        <v>1413</v>
      </c>
      <c r="L10" s="4">
        <v>0</v>
      </c>
      <c r="M10" s="7">
        <v>4869</v>
      </c>
      <c r="N10" s="7">
        <v>120</v>
      </c>
      <c r="O10" s="7">
        <v>4989</v>
      </c>
      <c r="P10" s="200" t="s">
        <v>20</v>
      </c>
      <c r="Q10" s="188"/>
      <c r="T10" s="8"/>
      <c r="U10" s="8"/>
    </row>
    <row r="11" s="187" customFormat="1" ht="30" customHeight="1" spans="1:21">
      <c r="A11" s="4">
        <v>9</v>
      </c>
      <c r="B11" s="1" t="s">
        <v>31</v>
      </c>
      <c r="C11" s="1" t="s">
        <v>33</v>
      </c>
      <c r="D11" s="1" t="s">
        <v>19</v>
      </c>
      <c r="E11" s="2">
        <v>11.5</v>
      </c>
      <c r="F11" s="2">
        <v>91</v>
      </c>
      <c r="G11" s="3">
        <v>18</v>
      </c>
      <c r="H11" s="4">
        <v>1638</v>
      </c>
      <c r="I11" s="4">
        <v>34</v>
      </c>
      <c r="J11" s="3">
        <v>18</v>
      </c>
      <c r="K11" s="4">
        <v>612</v>
      </c>
      <c r="L11" s="4">
        <v>0</v>
      </c>
      <c r="M11" s="7">
        <v>2250</v>
      </c>
      <c r="N11" s="7">
        <v>57.5</v>
      </c>
      <c r="O11" s="7">
        <v>2307.5</v>
      </c>
      <c r="P11" s="200" t="s">
        <v>20</v>
      </c>
      <c r="Q11" s="188"/>
      <c r="T11" s="8"/>
      <c r="U11" s="8"/>
    </row>
    <row r="12" s="187" customFormat="1" ht="30" customHeight="1" spans="1:21">
      <c r="A12" s="4">
        <v>10</v>
      </c>
      <c r="B12" s="1" t="s">
        <v>31</v>
      </c>
      <c r="C12" s="1" t="s">
        <v>34</v>
      </c>
      <c r="D12" s="1" t="s">
        <v>19</v>
      </c>
      <c r="E12" s="2">
        <v>21.5</v>
      </c>
      <c r="F12" s="2">
        <v>172.5</v>
      </c>
      <c r="G12" s="3">
        <v>18</v>
      </c>
      <c r="H12" s="4">
        <v>3105</v>
      </c>
      <c r="I12" s="4">
        <v>61.5</v>
      </c>
      <c r="J12" s="3">
        <v>18</v>
      </c>
      <c r="K12" s="4">
        <v>1107</v>
      </c>
      <c r="L12" s="4">
        <v>0</v>
      </c>
      <c r="M12" s="7">
        <v>4212</v>
      </c>
      <c r="N12" s="7">
        <v>107.5</v>
      </c>
      <c r="O12" s="7">
        <v>4319.5</v>
      </c>
      <c r="P12" s="200" t="s">
        <v>20</v>
      </c>
      <c r="Q12" s="188"/>
      <c r="T12" s="8"/>
      <c r="U12" s="8"/>
    </row>
    <row r="13" s="187" customFormat="1" ht="30" customHeight="1" spans="1:21">
      <c r="A13" s="4">
        <v>11</v>
      </c>
      <c r="B13" s="1" t="s">
        <v>31</v>
      </c>
      <c r="C13" s="1" t="s">
        <v>35</v>
      </c>
      <c r="D13" s="1" t="s">
        <v>19</v>
      </c>
      <c r="E13" s="2">
        <v>17.5</v>
      </c>
      <c r="F13" s="2">
        <v>146</v>
      </c>
      <c r="G13" s="3">
        <v>18</v>
      </c>
      <c r="H13" s="4">
        <v>2628</v>
      </c>
      <c r="I13" s="4">
        <v>61</v>
      </c>
      <c r="J13" s="3">
        <v>18</v>
      </c>
      <c r="K13" s="4">
        <v>1098</v>
      </c>
      <c r="L13" s="4">
        <v>0</v>
      </c>
      <c r="M13" s="7">
        <v>3726</v>
      </c>
      <c r="N13" s="7">
        <v>87.5</v>
      </c>
      <c r="O13" s="7">
        <v>3813.5</v>
      </c>
      <c r="P13" s="200" t="s">
        <v>20</v>
      </c>
      <c r="Q13" s="188"/>
      <c r="T13" s="8"/>
      <c r="U13" s="8"/>
    </row>
    <row r="14" s="187" customFormat="1" ht="30" customHeight="1" spans="1:21">
      <c r="A14" s="4">
        <v>12</v>
      </c>
      <c r="B14" s="1" t="s">
        <v>31</v>
      </c>
      <c r="C14" s="1" t="s">
        <v>36</v>
      </c>
      <c r="D14" s="1" t="s">
        <v>19</v>
      </c>
      <c r="E14" s="2">
        <v>23</v>
      </c>
      <c r="F14" s="2">
        <v>183.5</v>
      </c>
      <c r="G14" s="3">
        <v>18</v>
      </c>
      <c r="H14" s="4">
        <v>3303</v>
      </c>
      <c r="I14" s="4">
        <v>80</v>
      </c>
      <c r="J14" s="3">
        <v>18</v>
      </c>
      <c r="K14" s="4">
        <v>1440</v>
      </c>
      <c r="L14" s="4">
        <v>0</v>
      </c>
      <c r="M14" s="7">
        <v>4743</v>
      </c>
      <c r="N14" s="7">
        <v>115</v>
      </c>
      <c r="O14" s="7">
        <v>4858</v>
      </c>
      <c r="P14" s="200" t="s">
        <v>20</v>
      </c>
      <c r="Q14" s="188"/>
      <c r="T14" s="8"/>
      <c r="U14" s="8"/>
    </row>
    <row r="15" s="187" customFormat="1" ht="30" customHeight="1" spans="1:21">
      <c r="A15" s="4">
        <v>13</v>
      </c>
      <c r="B15" s="1" t="s">
        <v>31</v>
      </c>
      <c r="C15" s="1" t="s">
        <v>37</v>
      </c>
      <c r="D15" s="1" t="s">
        <v>19</v>
      </c>
      <c r="E15" s="2">
        <v>22</v>
      </c>
      <c r="F15" s="2">
        <v>176</v>
      </c>
      <c r="G15" s="3">
        <v>18</v>
      </c>
      <c r="H15" s="4">
        <v>3168</v>
      </c>
      <c r="I15" s="4">
        <v>82</v>
      </c>
      <c r="J15" s="3">
        <v>18</v>
      </c>
      <c r="K15" s="4">
        <v>1476</v>
      </c>
      <c r="L15" s="4">
        <v>0</v>
      </c>
      <c r="M15" s="7">
        <v>4644</v>
      </c>
      <c r="N15" s="7">
        <v>110</v>
      </c>
      <c r="O15" s="7">
        <v>4754</v>
      </c>
      <c r="P15" s="200" t="s">
        <v>20</v>
      </c>
      <c r="Q15" s="188"/>
      <c r="T15" s="8"/>
      <c r="U15" s="8"/>
    </row>
    <row r="16" s="187" customFormat="1" ht="30" customHeight="1" spans="1:21">
      <c r="A16" s="4">
        <v>14</v>
      </c>
      <c r="B16" s="1" t="s">
        <v>31</v>
      </c>
      <c r="C16" s="195" t="s">
        <v>38</v>
      </c>
      <c r="D16" s="1" t="s">
        <v>19</v>
      </c>
      <c r="E16" s="2">
        <v>10.5</v>
      </c>
      <c r="F16" s="2">
        <v>86.5</v>
      </c>
      <c r="G16" s="3">
        <v>18</v>
      </c>
      <c r="H16" s="4">
        <v>1557</v>
      </c>
      <c r="I16" s="4">
        <v>35.5</v>
      </c>
      <c r="J16" s="3">
        <v>18</v>
      </c>
      <c r="K16" s="4">
        <v>639</v>
      </c>
      <c r="L16" s="4">
        <v>-60</v>
      </c>
      <c r="M16" s="7">
        <v>2136</v>
      </c>
      <c r="N16" s="7">
        <v>52.5</v>
      </c>
      <c r="O16" s="7">
        <v>2188.5</v>
      </c>
      <c r="P16" s="200" t="s">
        <v>39</v>
      </c>
      <c r="Q16" s="188"/>
      <c r="T16" s="8"/>
      <c r="U16" s="8"/>
    </row>
    <row r="17" s="187" customFormat="1" ht="30" customHeight="1" spans="1:21">
      <c r="A17" s="4">
        <v>15</v>
      </c>
      <c r="B17" s="1" t="s">
        <v>31</v>
      </c>
      <c r="C17" s="1" t="s">
        <v>40</v>
      </c>
      <c r="D17" s="1" t="s">
        <v>19</v>
      </c>
      <c r="E17" s="2">
        <v>15</v>
      </c>
      <c r="F17" s="2">
        <v>120</v>
      </c>
      <c r="G17" s="3">
        <v>18</v>
      </c>
      <c r="H17" s="4">
        <v>2160</v>
      </c>
      <c r="I17" s="4">
        <v>41</v>
      </c>
      <c r="J17" s="3">
        <v>18</v>
      </c>
      <c r="K17" s="4">
        <v>738</v>
      </c>
      <c r="L17" s="4">
        <v>-62.72</v>
      </c>
      <c r="M17" s="7">
        <v>2835.28</v>
      </c>
      <c r="N17" s="7">
        <v>75</v>
      </c>
      <c r="O17" s="7">
        <v>2910.28</v>
      </c>
      <c r="P17" s="200" t="s">
        <v>41</v>
      </c>
      <c r="Q17" s="188"/>
      <c r="T17" s="8"/>
      <c r="U17" s="8"/>
    </row>
    <row r="18" s="187" customFormat="1" ht="30" customHeight="1" spans="1:21">
      <c r="A18" s="4">
        <v>16</v>
      </c>
      <c r="B18" s="1" t="s">
        <v>31</v>
      </c>
      <c r="C18" s="1" t="s">
        <v>42</v>
      </c>
      <c r="D18" s="1" t="s">
        <v>19</v>
      </c>
      <c r="E18" s="2">
        <v>19.5</v>
      </c>
      <c r="F18" s="2">
        <v>160</v>
      </c>
      <c r="G18" s="3">
        <v>18</v>
      </c>
      <c r="H18" s="4">
        <v>2880</v>
      </c>
      <c r="I18" s="4">
        <v>59.5</v>
      </c>
      <c r="J18" s="3">
        <v>18</v>
      </c>
      <c r="K18" s="4">
        <v>1071</v>
      </c>
      <c r="L18" s="4">
        <v>-26.23</v>
      </c>
      <c r="M18" s="7">
        <v>3924.77</v>
      </c>
      <c r="N18" s="7">
        <v>97.5</v>
      </c>
      <c r="O18" s="7">
        <v>4022.27</v>
      </c>
      <c r="P18" s="200" t="s">
        <v>41</v>
      </c>
      <c r="Q18" s="188"/>
      <c r="T18" s="8"/>
      <c r="U18" s="8"/>
    </row>
    <row r="19" s="187" customFormat="1" ht="30" customHeight="1" spans="1:21">
      <c r="A19" s="4">
        <v>17</v>
      </c>
      <c r="B19" s="1" t="s">
        <v>31</v>
      </c>
      <c r="C19" s="1" t="s">
        <v>43</v>
      </c>
      <c r="D19" s="1" t="s">
        <v>19</v>
      </c>
      <c r="E19" s="2">
        <v>6</v>
      </c>
      <c r="F19" s="2">
        <v>48</v>
      </c>
      <c r="G19" s="3">
        <v>18</v>
      </c>
      <c r="H19" s="4">
        <v>864</v>
      </c>
      <c r="I19" s="4">
        <v>18.5</v>
      </c>
      <c r="J19" s="3">
        <v>18</v>
      </c>
      <c r="K19" s="4">
        <v>333</v>
      </c>
      <c r="L19" s="4">
        <v>-354.6</v>
      </c>
      <c r="M19" s="7">
        <v>842.4</v>
      </c>
      <c r="N19" s="7">
        <v>30</v>
      </c>
      <c r="O19" s="7">
        <v>872.4</v>
      </c>
      <c r="P19" s="200" t="s">
        <v>44</v>
      </c>
      <c r="Q19" s="188"/>
      <c r="T19" s="8"/>
      <c r="U19" s="8"/>
    </row>
    <row r="20" s="187" customFormat="1" ht="30" customHeight="1" spans="1:21">
      <c r="A20" s="4">
        <v>18</v>
      </c>
      <c r="B20" s="1" t="s">
        <v>31</v>
      </c>
      <c r="C20" s="1" t="s">
        <v>45</v>
      </c>
      <c r="D20" s="1" t="s">
        <v>19</v>
      </c>
      <c r="E20" s="2">
        <v>12</v>
      </c>
      <c r="F20" s="2">
        <v>97</v>
      </c>
      <c r="G20" s="3">
        <v>18</v>
      </c>
      <c r="H20" s="4">
        <v>1746</v>
      </c>
      <c r="I20" s="4">
        <v>35.5</v>
      </c>
      <c r="J20" s="3">
        <v>18</v>
      </c>
      <c r="K20" s="4">
        <v>639</v>
      </c>
      <c r="L20" s="4">
        <v>0</v>
      </c>
      <c r="M20" s="7">
        <v>2385</v>
      </c>
      <c r="N20" s="7">
        <v>60</v>
      </c>
      <c r="O20" s="7">
        <v>2445</v>
      </c>
      <c r="P20" s="200" t="s">
        <v>20</v>
      </c>
      <c r="Q20" s="188"/>
      <c r="T20" s="8"/>
      <c r="U20" s="8"/>
    </row>
    <row r="21" s="187" customFormat="1" ht="30" customHeight="1" spans="1:21">
      <c r="A21" s="4">
        <v>19</v>
      </c>
      <c r="B21" s="1" t="s">
        <v>31</v>
      </c>
      <c r="C21" s="1" t="s">
        <v>46</v>
      </c>
      <c r="D21" s="1" t="s">
        <v>19</v>
      </c>
      <c r="E21" s="2">
        <v>11</v>
      </c>
      <c r="F21" s="2">
        <v>88</v>
      </c>
      <c r="G21" s="3">
        <v>18</v>
      </c>
      <c r="H21" s="4">
        <v>1584</v>
      </c>
      <c r="I21" s="4">
        <v>29</v>
      </c>
      <c r="J21" s="3">
        <v>18</v>
      </c>
      <c r="K21" s="4">
        <v>522</v>
      </c>
      <c r="L21" s="4">
        <v>-421.2</v>
      </c>
      <c r="M21" s="7">
        <v>1684.8</v>
      </c>
      <c r="N21" s="7">
        <v>55</v>
      </c>
      <c r="O21" s="7">
        <v>1739.8</v>
      </c>
      <c r="P21" s="200">
        <v>0.8</v>
      </c>
      <c r="Q21" s="188"/>
      <c r="T21" s="8"/>
      <c r="U21" s="8"/>
    </row>
    <row r="22" s="187" customFormat="1" ht="30" customHeight="1" spans="1:21">
      <c r="A22" s="4">
        <v>20</v>
      </c>
      <c r="B22" s="1" t="s">
        <v>31</v>
      </c>
      <c r="C22" s="1" t="s">
        <v>47</v>
      </c>
      <c r="D22" s="1" t="s">
        <v>19</v>
      </c>
      <c r="E22" s="2">
        <v>11</v>
      </c>
      <c r="F22" s="2">
        <v>88</v>
      </c>
      <c r="G22" s="3">
        <v>18</v>
      </c>
      <c r="H22" s="4">
        <v>1584</v>
      </c>
      <c r="I22" s="4">
        <v>35</v>
      </c>
      <c r="J22" s="3">
        <v>18</v>
      </c>
      <c r="K22" s="4">
        <v>630</v>
      </c>
      <c r="L22" s="4">
        <v>0</v>
      </c>
      <c r="M22" s="7">
        <v>2214</v>
      </c>
      <c r="N22" s="7">
        <v>55</v>
      </c>
      <c r="O22" s="7">
        <v>2269</v>
      </c>
      <c r="P22" s="200" t="s">
        <v>20</v>
      </c>
      <c r="Q22" s="188"/>
      <c r="T22" s="8"/>
      <c r="U22" s="8"/>
    </row>
    <row r="23" s="187" customFormat="1" ht="30" customHeight="1" spans="1:21">
      <c r="A23" s="4">
        <v>21</v>
      </c>
      <c r="B23" s="1" t="s">
        <v>31</v>
      </c>
      <c r="C23" s="1" t="s">
        <v>48</v>
      </c>
      <c r="D23" s="1" t="s">
        <v>19</v>
      </c>
      <c r="E23" s="2">
        <v>3</v>
      </c>
      <c r="F23" s="2">
        <v>24</v>
      </c>
      <c r="G23" s="3">
        <v>18</v>
      </c>
      <c r="H23" s="4">
        <v>432</v>
      </c>
      <c r="I23" s="4">
        <v>9</v>
      </c>
      <c r="J23" s="3">
        <v>18</v>
      </c>
      <c r="K23" s="4">
        <v>162</v>
      </c>
      <c r="L23" s="4">
        <v>0</v>
      </c>
      <c r="M23" s="7">
        <v>594</v>
      </c>
      <c r="N23" s="7">
        <v>15</v>
      </c>
      <c r="O23" s="7">
        <v>609</v>
      </c>
      <c r="P23" s="200" t="s">
        <v>20</v>
      </c>
      <c r="Q23" s="188"/>
      <c r="T23" s="8"/>
      <c r="U23" s="8"/>
    </row>
    <row r="24" s="187" customFormat="1" ht="33" customHeight="1" spans="1:21">
      <c r="A24" s="4">
        <v>22</v>
      </c>
      <c r="B24" s="1" t="s">
        <v>31</v>
      </c>
      <c r="C24" s="1" t="s">
        <v>49</v>
      </c>
      <c r="D24" s="1" t="s">
        <v>19</v>
      </c>
      <c r="E24" s="2">
        <v>26</v>
      </c>
      <c r="F24" s="2">
        <v>208</v>
      </c>
      <c r="G24" s="3">
        <v>18</v>
      </c>
      <c r="H24" s="4">
        <v>3744</v>
      </c>
      <c r="I24" s="4">
        <v>92</v>
      </c>
      <c r="J24" s="3">
        <v>18</v>
      </c>
      <c r="K24" s="4">
        <v>1656</v>
      </c>
      <c r="L24" s="4">
        <v>0</v>
      </c>
      <c r="M24" s="7">
        <v>5400</v>
      </c>
      <c r="N24" s="7">
        <v>130</v>
      </c>
      <c r="O24" s="7">
        <v>5530</v>
      </c>
      <c r="P24" s="200" t="s">
        <v>20</v>
      </c>
      <c r="Q24" s="188"/>
      <c r="T24" s="8"/>
      <c r="U24" s="8"/>
    </row>
    <row r="25" s="187" customFormat="1" ht="30" customHeight="1" spans="1:21">
      <c r="A25" s="4">
        <v>23</v>
      </c>
      <c r="B25" s="1" t="s">
        <v>50</v>
      </c>
      <c r="C25" s="1" t="s">
        <v>51</v>
      </c>
      <c r="D25" s="1" t="s">
        <v>19</v>
      </c>
      <c r="E25" s="2">
        <v>15</v>
      </c>
      <c r="F25" s="2">
        <v>120</v>
      </c>
      <c r="G25" s="3">
        <v>19</v>
      </c>
      <c r="H25" s="4">
        <v>2280</v>
      </c>
      <c r="I25" s="4">
        <v>44</v>
      </c>
      <c r="J25" s="3">
        <v>19</v>
      </c>
      <c r="K25" s="4">
        <v>836</v>
      </c>
      <c r="L25" s="4">
        <v>-733.2</v>
      </c>
      <c r="M25" s="7">
        <v>2382.8</v>
      </c>
      <c r="N25" s="7">
        <v>75</v>
      </c>
      <c r="O25" s="7">
        <v>2457.8</v>
      </c>
      <c r="P25" s="200" t="s">
        <v>52</v>
      </c>
      <c r="Q25" s="188"/>
      <c r="T25" s="8"/>
      <c r="U25" s="8"/>
    </row>
    <row r="26" s="187" customFormat="1" ht="30" customHeight="1" spans="1:21">
      <c r="A26" s="4">
        <v>24</v>
      </c>
      <c r="B26" s="1" t="s">
        <v>50</v>
      </c>
      <c r="C26" s="1" t="s">
        <v>53</v>
      </c>
      <c r="D26" s="1" t="s">
        <v>19</v>
      </c>
      <c r="E26" s="2">
        <v>21</v>
      </c>
      <c r="F26" s="2">
        <v>168</v>
      </c>
      <c r="G26" s="3">
        <v>19</v>
      </c>
      <c r="H26" s="4">
        <v>3192</v>
      </c>
      <c r="I26" s="4">
        <v>57</v>
      </c>
      <c r="J26" s="3">
        <v>19</v>
      </c>
      <c r="K26" s="4">
        <v>1083</v>
      </c>
      <c r="L26" s="4">
        <v>-20</v>
      </c>
      <c r="M26" s="7">
        <v>4255</v>
      </c>
      <c r="N26" s="7">
        <v>105</v>
      </c>
      <c r="O26" s="7">
        <v>4360</v>
      </c>
      <c r="P26" s="200" t="s">
        <v>52</v>
      </c>
      <c r="Q26" s="188"/>
      <c r="T26" s="8"/>
      <c r="U26" s="8"/>
    </row>
    <row r="27" s="187" customFormat="1" ht="30" customHeight="1" spans="1:21">
      <c r="A27" s="4">
        <v>25</v>
      </c>
      <c r="B27" s="1" t="s">
        <v>50</v>
      </c>
      <c r="C27" s="1" t="s">
        <v>54</v>
      </c>
      <c r="D27" s="1" t="s">
        <v>19</v>
      </c>
      <c r="E27" s="2">
        <v>28</v>
      </c>
      <c r="F27" s="2">
        <v>239</v>
      </c>
      <c r="G27" s="194">
        <v>20</v>
      </c>
      <c r="H27" s="4">
        <v>4780</v>
      </c>
      <c r="I27" s="4">
        <v>100</v>
      </c>
      <c r="J27" s="194">
        <v>20</v>
      </c>
      <c r="K27" s="4">
        <v>2000</v>
      </c>
      <c r="L27" s="4">
        <v>300</v>
      </c>
      <c r="M27" s="7">
        <v>7080</v>
      </c>
      <c r="N27" s="7">
        <v>140</v>
      </c>
      <c r="O27" s="7">
        <v>7220</v>
      </c>
      <c r="P27" s="200" t="s">
        <v>55</v>
      </c>
      <c r="Q27" s="188"/>
      <c r="T27" s="8"/>
      <c r="U27" s="8"/>
    </row>
    <row r="28" s="187" customFormat="1" ht="30" customHeight="1" spans="1:21">
      <c r="A28" s="4">
        <v>26</v>
      </c>
      <c r="B28" s="1" t="s">
        <v>56</v>
      </c>
      <c r="C28" s="1" t="s">
        <v>57</v>
      </c>
      <c r="D28" s="1" t="s">
        <v>19</v>
      </c>
      <c r="E28" s="2">
        <v>29</v>
      </c>
      <c r="F28" s="2">
        <v>232</v>
      </c>
      <c r="G28" s="3">
        <v>18</v>
      </c>
      <c r="H28" s="4">
        <v>4176</v>
      </c>
      <c r="I28" s="4">
        <v>117</v>
      </c>
      <c r="J28" s="3">
        <v>18</v>
      </c>
      <c r="K28" s="4">
        <v>2106</v>
      </c>
      <c r="L28" s="4">
        <v>0</v>
      </c>
      <c r="M28" s="7">
        <v>6282</v>
      </c>
      <c r="N28" s="7">
        <v>145</v>
      </c>
      <c r="O28" s="7">
        <v>6427</v>
      </c>
      <c r="P28" s="200" t="s">
        <v>20</v>
      </c>
      <c r="Q28" s="188"/>
      <c r="T28" s="8"/>
      <c r="U28" s="8"/>
    </row>
    <row r="29" s="187" customFormat="1" ht="30" customHeight="1" spans="1:21">
      <c r="A29" s="4">
        <v>27</v>
      </c>
      <c r="B29" s="1" t="s">
        <v>56</v>
      </c>
      <c r="C29" s="195" t="s">
        <v>58</v>
      </c>
      <c r="D29" s="1" t="s">
        <v>19</v>
      </c>
      <c r="E29" s="2">
        <v>18</v>
      </c>
      <c r="F29" s="2">
        <v>144</v>
      </c>
      <c r="G29" s="3">
        <v>18</v>
      </c>
      <c r="H29" s="4">
        <v>2592</v>
      </c>
      <c r="I29" s="4">
        <v>73.5</v>
      </c>
      <c r="J29" s="3">
        <v>18</v>
      </c>
      <c r="K29" s="4">
        <v>1323</v>
      </c>
      <c r="L29" s="4">
        <v>-30</v>
      </c>
      <c r="M29" s="7">
        <v>3885</v>
      </c>
      <c r="N29" s="7">
        <v>90</v>
      </c>
      <c r="O29" s="7">
        <v>3975</v>
      </c>
      <c r="P29" s="200" t="s">
        <v>59</v>
      </c>
      <c r="Q29" s="188"/>
      <c r="T29" s="8"/>
      <c r="U29" s="8"/>
    </row>
    <row r="30" s="187" customFormat="1" ht="30" customHeight="1" spans="1:21">
      <c r="A30" s="4">
        <v>28</v>
      </c>
      <c r="B30" s="1" t="s">
        <v>56</v>
      </c>
      <c r="C30" s="5" t="s">
        <v>60</v>
      </c>
      <c r="D30" s="1" t="s">
        <v>19</v>
      </c>
      <c r="E30" s="2">
        <v>25</v>
      </c>
      <c r="F30" s="2">
        <v>200</v>
      </c>
      <c r="G30" s="3">
        <v>18</v>
      </c>
      <c r="H30" s="4">
        <v>3600</v>
      </c>
      <c r="I30" s="4">
        <v>77.5</v>
      </c>
      <c r="J30" s="3">
        <v>18</v>
      </c>
      <c r="K30" s="4">
        <v>1395</v>
      </c>
      <c r="L30" s="4">
        <v>0</v>
      </c>
      <c r="M30" s="7">
        <v>4995</v>
      </c>
      <c r="N30" s="7">
        <v>125</v>
      </c>
      <c r="O30" s="7">
        <v>5120</v>
      </c>
      <c r="P30" s="200" t="s">
        <v>20</v>
      </c>
      <c r="Q30" s="188"/>
      <c r="T30" s="8"/>
      <c r="U30" s="8"/>
    </row>
    <row r="31" s="187" customFormat="1" ht="30" customHeight="1" spans="1:21">
      <c r="A31" s="4">
        <v>29</v>
      </c>
      <c r="B31" s="1" t="s">
        <v>61</v>
      </c>
      <c r="C31" s="195" t="s">
        <v>62</v>
      </c>
      <c r="D31" s="1" t="s">
        <v>19</v>
      </c>
      <c r="E31" s="2">
        <v>12</v>
      </c>
      <c r="F31" s="2">
        <v>96</v>
      </c>
      <c r="G31" s="3">
        <v>19.5</v>
      </c>
      <c r="H31" s="4">
        <v>1872</v>
      </c>
      <c r="I31" s="4">
        <v>37.5</v>
      </c>
      <c r="J31" s="3">
        <v>20.5</v>
      </c>
      <c r="K31" s="4">
        <v>768.75</v>
      </c>
      <c r="L31" s="4">
        <v>0</v>
      </c>
      <c r="M31" s="7">
        <v>2640.75</v>
      </c>
      <c r="N31" s="7">
        <v>60</v>
      </c>
      <c r="O31" s="7">
        <v>2700.75</v>
      </c>
      <c r="P31" s="200" t="s">
        <v>20</v>
      </c>
      <c r="Q31" s="188"/>
      <c r="T31" s="8"/>
      <c r="U31" s="8"/>
    </row>
    <row r="32" s="187" customFormat="1" ht="30" customHeight="1" spans="1:21">
      <c r="A32" s="4">
        <v>30</v>
      </c>
      <c r="B32" s="1" t="s">
        <v>61</v>
      </c>
      <c r="C32" s="1" t="s">
        <v>63</v>
      </c>
      <c r="D32" s="1" t="s">
        <v>19</v>
      </c>
      <c r="E32" s="2">
        <v>3</v>
      </c>
      <c r="F32" s="2">
        <v>24</v>
      </c>
      <c r="G32" s="3">
        <v>19.5</v>
      </c>
      <c r="H32" s="4">
        <v>468</v>
      </c>
      <c r="I32" s="4">
        <v>11.5</v>
      </c>
      <c r="J32" s="3">
        <v>20.5</v>
      </c>
      <c r="K32" s="4">
        <v>235.75</v>
      </c>
      <c r="L32" s="4">
        <v>0</v>
      </c>
      <c r="M32" s="7">
        <v>703.75</v>
      </c>
      <c r="N32" s="7">
        <v>15</v>
      </c>
      <c r="O32" s="7">
        <v>718.75</v>
      </c>
      <c r="P32" s="200" t="s">
        <v>20</v>
      </c>
      <c r="Q32" s="188"/>
      <c r="T32" s="8"/>
      <c r="U32" s="8"/>
    </row>
    <row r="33" s="187" customFormat="1" ht="30" customHeight="1" spans="1:21">
      <c r="A33" s="4">
        <v>31</v>
      </c>
      <c r="B33" s="1" t="s">
        <v>64</v>
      </c>
      <c r="C33" s="1" t="s">
        <v>65</v>
      </c>
      <c r="D33" s="1" t="s">
        <v>19</v>
      </c>
      <c r="E33" s="2">
        <v>24.5</v>
      </c>
      <c r="F33" s="2">
        <v>196</v>
      </c>
      <c r="G33" s="3">
        <v>19.5</v>
      </c>
      <c r="H33" s="4">
        <v>3822</v>
      </c>
      <c r="I33" s="4">
        <v>93.5</v>
      </c>
      <c r="J33" s="3">
        <v>20.5</v>
      </c>
      <c r="K33" s="4">
        <v>1916.75</v>
      </c>
      <c r="L33" s="4">
        <v>-74</v>
      </c>
      <c r="M33" s="7">
        <v>5664.75</v>
      </c>
      <c r="N33" s="7">
        <v>122.5</v>
      </c>
      <c r="O33" s="7">
        <v>5787.25</v>
      </c>
      <c r="P33" s="200" t="s">
        <v>66</v>
      </c>
      <c r="Q33" s="188"/>
      <c r="T33" s="8"/>
      <c r="U33" s="8"/>
    </row>
    <row r="34" s="187" customFormat="1" ht="30" customHeight="1" spans="1:21">
      <c r="A34" s="4">
        <v>32</v>
      </c>
      <c r="B34" s="1" t="s">
        <v>61</v>
      </c>
      <c r="C34" s="5" t="s">
        <v>67</v>
      </c>
      <c r="D34" s="1" t="s">
        <v>19</v>
      </c>
      <c r="E34" s="2">
        <v>22</v>
      </c>
      <c r="F34" s="2">
        <v>176</v>
      </c>
      <c r="G34" s="3">
        <v>19.5</v>
      </c>
      <c r="H34" s="4">
        <v>3432</v>
      </c>
      <c r="I34" s="4">
        <v>64.5</v>
      </c>
      <c r="J34" s="3">
        <v>20.5</v>
      </c>
      <c r="K34" s="4">
        <v>1322.25</v>
      </c>
      <c r="L34" s="4">
        <v>-28</v>
      </c>
      <c r="M34" s="7">
        <v>4726.25</v>
      </c>
      <c r="N34" s="7">
        <v>110</v>
      </c>
      <c r="O34" s="7">
        <v>4836.25</v>
      </c>
      <c r="P34" s="200" t="s">
        <v>66</v>
      </c>
      <c r="Q34" s="188"/>
      <c r="T34" s="8"/>
      <c r="U34" s="8"/>
    </row>
    <row r="35" s="187" customFormat="1" ht="30" customHeight="1" spans="1:21">
      <c r="A35" s="4">
        <v>33</v>
      </c>
      <c r="B35" s="1" t="s">
        <v>61</v>
      </c>
      <c r="C35" s="5" t="s">
        <v>68</v>
      </c>
      <c r="D35" s="1" t="s">
        <v>19</v>
      </c>
      <c r="E35" s="2">
        <v>8</v>
      </c>
      <c r="F35" s="2">
        <v>64</v>
      </c>
      <c r="G35" s="3">
        <v>19.5</v>
      </c>
      <c r="H35" s="4">
        <v>1248</v>
      </c>
      <c r="I35" s="4">
        <v>23</v>
      </c>
      <c r="J35" s="3">
        <v>20.5</v>
      </c>
      <c r="K35" s="4">
        <v>471.5</v>
      </c>
      <c r="L35" s="4">
        <v>-343.9</v>
      </c>
      <c r="M35" s="7">
        <v>1375.6</v>
      </c>
      <c r="N35" s="7">
        <v>40</v>
      </c>
      <c r="O35" s="7">
        <v>1415.6</v>
      </c>
      <c r="P35" s="200">
        <v>0.8</v>
      </c>
      <c r="Q35" s="188"/>
      <c r="T35" s="8"/>
      <c r="U35" s="8"/>
    </row>
    <row r="36" s="187" customFormat="1" ht="30" customHeight="1" spans="1:21">
      <c r="A36" s="4">
        <v>34</v>
      </c>
      <c r="B36" s="1" t="s">
        <v>61</v>
      </c>
      <c r="C36" s="5" t="s">
        <v>69</v>
      </c>
      <c r="D36" s="1" t="s">
        <v>19</v>
      </c>
      <c r="E36" s="2">
        <v>1</v>
      </c>
      <c r="F36" s="2">
        <v>8</v>
      </c>
      <c r="G36" s="3">
        <v>19.5</v>
      </c>
      <c r="H36" s="4">
        <v>156</v>
      </c>
      <c r="I36" s="4">
        <v>0.5</v>
      </c>
      <c r="J36" s="3">
        <v>20.5</v>
      </c>
      <c r="K36" s="4">
        <v>10.25</v>
      </c>
      <c r="L36" s="4">
        <v>0</v>
      </c>
      <c r="M36" s="7">
        <v>166.25</v>
      </c>
      <c r="N36" s="7">
        <v>5</v>
      </c>
      <c r="O36" s="7">
        <v>171.25</v>
      </c>
      <c r="P36" s="200" t="s">
        <v>20</v>
      </c>
      <c r="Q36" s="188"/>
      <c r="T36" s="8"/>
      <c r="U36" s="8"/>
    </row>
    <row r="37" s="187" customFormat="1" ht="30" customHeight="1" spans="1:21">
      <c r="A37" s="4">
        <v>35</v>
      </c>
      <c r="B37" s="1" t="s">
        <v>61</v>
      </c>
      <c r="C37" s="5" t="s">
        <v>70</v>
      </c>
      <c r="D37" s="1" t="s">
        <v>19</v>
      </c>
      <c r="E37" s="2">
        <v>13</v>
      </c>
      <c r="F37" s="2">
        <v>109.5</v>
      </c>
      <c r="G37" s="3">
        <v>19.5</v>
      </c>
      <c r="H37" s="4">
        <v>2135.25</v>
      </c>
      <c r="I37" s="4">
        <v>38</v>
      </c>
      <c r="J37" s="3">
        <v>20.5</v>
      </c>
      <c r="K37" s="4">
        <v>779</v>
      </c>
      <c r="L37" s="4">
        <v>0</v>
      </c>
      <c r="M37" s="7">
        <v>2914.25</v>
      </c>
      <c r="N37" s="7">
        <v>65</v>
      </c>
      <c r="O37" s="7">
        <v>2979.25</v>
      </c>
      <c r="P37" s="200" t="s">
        <v>20</v>
      </c>
      <c r="Q37" s="188"/>
      <c r="T37" s="8"/>
      <c r="U37" s="8"/>
    </row>
    <row r="38" s="187" customFormat="1" ht="30" customHeight="1" spans="1:21">
      <c r="A38" s="4">
        <v>36</v>
      </c>
      <c r="B38" s="1" t="s">
        <v>64</v>
      </c>
      <c r="C38" s="1" t="s">
        <v>71</v>
      </c>
      <c r="D38" s="1" t="s">
        <v>19</v>
      </c>
      <c r="E38" s="2">
        <v>25</v>
      </c>
      <c r="F38" s="2">
        <v>197.5</v>
      </c>
      <c r="G38" s="3">
        <v>19.5</v>
      </c>
      <c r="H38" s="4">
        <v>3851.25</v>
      </c>
      <c r="I38" s="4">
        <v>92.5</v>
      </c>
      <c r="J38" s="3">
        <v>20.5</v>
      </c>
      <c r="K38" s="4">
        <v>1896.25</v>
      </c>
      <c r="L38" s="4">
        <v>-74</v>
      </c>
      <c r="M38" s="7">
        <v>5673.5</v>
      </c>
      <c r="N38" s="7">
        <v>125</v>
      </c>
      <c r="O38" s="7">
        <v>5798.5</v>
      </c>
      <c r="P38" s="200" t="s">
        <v>66</v>
      </c>
      <c r="Q38" s="188"/>
      <c r="T38" s="8"/>
      <c r="U38" s="8"/>
    </row>
    <row r="39" s="187" customFormat="1" ht="30" customHeight="1" spans="1:21">
      <c r="A39" s="4">
        <v>37</v>
      </c>
      <c r="B39" s="1" t="s">
        <v>64</v>
      </c>
      <c r="C39" s="1" t="s">
        <v>72</v>
      </c>
      <c r="D39" s="1" t="s">
        <v>19</v>
      </c>
      <c r="E39" s="2">
        <v>23</v>
      </c>
      <c r="F39" s="2">
        <v>186</v>
      </c>
      <c r="G39" s="3">
        <v>19.5</v>
      </c>
      <c r="H39" s="4">
        <v>3627</v>
      </c>
      <c r="I39" s="4">
        <v>94</v>
      </c>
      <c r="J39" s="3">
        <v>20.5</v>
      </c>
      <c r="K39" s="4">
        <v>1927</v>
      </c>
      <c r="L39" s="4">
        <v>-74</v>
      </c>
      <c r="M39" s="7">
        <v>5480</v>
      </c>
      <c r="N39" s="7">
        <v>115</v>
      </c>
      <c r="O39" s="7">
        <v>5595</v>
      </c>
      <c r="P39" s="200" t="s">
        <v>66</v>
      </c>
      <c r="Q39" s="188"/>
      <c r="T39" s="8"/>
      <c r="U39" s="8"/>
    </row>
    <row r="40" s="187" customFormat="1" ht="30" customHeight="1" spans="1:21">
      <c r="A40" s="30" t="s">
        <v>73</v>
      </c>
      <c r="B40" s="196"/>
      <c r="C40" s="197"/>
      <c r="D40" s="1"/>
      <c r="E40" s="2">
        <v>620</v>
      </c>
      <c r="F40" s="2">
        <v>4992</v>
      </c>
      <c r="G40" s="2">
        <v>689.5</v>
      </c>
      <c r="H40" s="2">
        <v>92927</v>
      </c>
      <c r="I40" s="2">
        <v>2023.5</v>
      </c>
      <c r="J40" s="2">
        <v>702.5</v>
      </c>
      <c r="K40" s="2">
        <v>38231</v>
      </c>
      <c r="L40" s="2">
        <v>-1571.85</v>
      </c>
      <c r="M40" s="2">
        <v>129586.15</v>
      </c>
      <c r="N40" s="2">
        <v>3100</v>
      </c>
      <c r="O40" s="2">
        <v>132686.15</v>
      </c>
      <c r="P40" s="200"/>
      <c r="Q40" s="188"/>
      <c r="T40" s="8"/>
      <c r="U40" s="8"/>
    </row>
    <row r="41" s="188" customFormat="1" ht="25" customHeight="1" spans="1:16">
      <c r="A41" s="2" t="s">
        <v>74</v>
      </c>
      <c r="B41" s="2"/>
      <c r="C41" s="2">
        <v>140647.32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="189" customFormat="1" ht="21" customHeight="1" spans="1:25">
      <c r="A42" s="198"/>
      <c r="B42" s="198"/>
      <c r="C42" s="199"/>
      <c r="D42" s="192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8"/>
      <c r="P42" s="188"/>
      <c r="Q42" s="188"/>
      <c r="R42" s="188"/>
      <c r="S42" s="188"/>
      <c r="T42" s="8"/>
      <c r="U42" s="8"/>
      <c r="V42" s="188"/>
      <c r="W42" s="188"/>
      <c r="X42" s="188"/>
      <c r="Y42" s="188"/>
    </row>
    <row r="43" s="189" customFormat="1" ht="21" customHeight="1" spans="1:25">
      <c r="A43" s="198"/>
      <c r="B43" s="198"/>
      <c r="C43" s="199"/>
      <c r="D43" s="192"/>
      <c r="E43" s="188"/>
      <c r="F43" s="188"/>
      <c r="G43" s="188"/>
      <c r="H43" s="188"/>
      <c r="I43" s="188"/>
      <c r="J43" s="188"/>
      <c r="K43" s="188"/>
      <c r="L43" s="188"/>
      <c r="M43" s="188"/>
      <c r="N43" s="188"/>
      <c r="O43" s="188"/>
      <c r="P43" s="188"/>
      <c r="Q43" s="188"/>
      <c r="R43" s="188"/>
      <c r="S43" s="188"/>
      <c r="T43" s="188"/>
      <c r="U43" s="188"/>
      <c r="V43" s="188"/>
      <c r="W43" s="188"/>
      <c r="X43" s="188"/>
      <c r="Y43" s="188"/>
    </row>
    <row r="44" s="189" customFormat="1" spans="3:16">
      <c r="C44" s="199"/>
      <c r="D44" s="192"/>
      <c r="P44" s="188"/>
    </row>
    <row r="45" s="190" customFormat="1" ht="18" customHeight="1" spans="1:15">
      <c r="A45" s="202"/>
      <c r="B45" s="203" t="s">
        <v>75</v>
      </c>
      <c r="C45" s="199"/>
      <c r="D45" s="203"/>
      <c r="E45" s="203"/>
      <c r="F45" s="203"/>
      <c r="G45" s="203"/>
      <c r="H45" s="203" t="s">
        <v>76</v>
      </c>
      <c r="I45" s="202"/>
      <c r="J45" s="202"/>
      <c r="K45" s="202"/>
      <c r="L45" s="202"/>
      <c r="M45" s="202"/>
      <c r="N45" s="202"/>
      <c r="O45" s="202"/>
    </row>
    <row r="46" s="188" customFormat="1" ht="25" customHeight="1" spans="3:25">
      <c r="C46" s="199"/>
      <c r="D46" s="192"/>
      <c r="Q46" s="189"/>
      <c r="R46" s="189"/>
      <c r="S46" s="189"/>
      <c r="T46" s="189"/>
      <c r="U46" s="189"/>
      <c r="V46" s="189"/>
      <c r="W46" s="189"/>
      <c r="X46" s="189"/>
      <c r="Y46" s="189"/>
    </row>
    <row r="47" s="188" customFormat="1" spans="2:5">
      <c r="B47"/>
      <c r="C47"/>
      <c r="D47"/>
      <c r="E47"/>
    </row>
    <row r="48" s="188" customFormat="1" spans="3:5">
      <c r="C48"/>
      <c r="D48"/>
      <c r="E48"/>
    </row>
    <row r="49" s="188" customFormat="1" spans="3:5">
      <c r="C49" t="s">
        <v>2</v>
      </c>
      <c r="D49" t="s">
        <v>77</v>
      </c>
      <c r="E49"/>
    </row>
    <row r="50" s="188" customFormat="1" spans="3:5">
      <c r="C50" t="s">
        <v>61</v>
      </c>
      <c r="D50">
        <v>12821.85</v>
      </c>
      <c r="E50"/>
    </row>
    <row r="51" s="188" customFormat="1" spans="3:5">
      <c r="C51" t="s">
        <v>64</v>
      </c>
      <c r="D51">
        <v>17180.75</v>
      </c>
      <c r="E51"/>
    </row>
    <row r="52" s="188" customFormat="1" spans="3:5">
      <c r="C52" t="s">
        <v>17</v>
      </c>
      <c r="D52">
        <v>6943</v>
      </c>
      <c r="E52"/>
    </row>
    <row r="53" s="188" customFormat="1" spans="3:5">
      <c r="C53" t="s">
        <v>25</v>
      </c>
      <c r="D53">
        <v>11716</v>
      </c>
      <c r="E53"/>
    </row>
    <row r="54" s="188" customFormat="1" spans="3:5">
      <c r="C54" t="s">
        <v>31</v>
      </c>
      <c r="D54">
        <v>47627.75</v>
      </c>
      <c r="E54"/>
    </row>
    <row r="55" s="188" customFormat="1" spans="3:5">
      <c r="C55" t="s">
        <v>50</v>
      </c>
      <c r="D55">
        <v>14037.8</v>
      </c>
      <c r="E55"/>
    </row>
    <row r="56" s="188" customFormat="1" spans="3:5">
      <c r="C56" t="s">
        <v>56</v>
      </c>
      <c r="D56">
        <v>15522</v>
      </c>
      <c r="E56"/>
    </row>
    <row r="57" s="188" customFormat="1" spans="3:5">
      <c r="C57" t="s">
        <v>22</v>
      </c>
      <c r="D57">
        <v>6837</v>
      </c>
      <c r="E57"/>
    </row>
    <row r="58" s="188" customFormat="1" spans="3:5">
      <c r="C58" t="s">
        <v>78</v>
      </c>
      <c r="D58">
        <v>132686.15</v>
      </c>
      <c r="E58"/>
    </row>
    <row r="59" s="188" customFormat="1" spans="3:5">
      <c r="C59"/>
      <c r="D59"/>
      <c r="E59"/>
    </row>
    <row r="60" s="188" customFormat="1" spans="3:5">
      <c r="C60"/>
      <c r="D60"/>
      <c r="E60"/>
    </row>
    <row r="61" s="188" customFormat="1" spans="3:5">
      <c r="C61"/>
      <c r="D61"/>
      <c r="E61"/>
    </row>
    <row r="62" s="188" customFormat="1" spans="3:5">
      <c r="C62"/>
      <c r="D62"/>
      <c r="E62"/>
    </row>
    <row r="63" s="188" customFormat="1" spans="3:5">
      <c r="C63"/>
      <c r="D63"/>
      <c r="E63"/>
    </row>
    <row r="64" s="188" customFormat="1" spans="3:5">
      <c r="C64"/>
      <c r="D64"/>
      <c r="E64"/>
    </row>
    <row r="65" s="188" customFormat="1" spans="3:5">
      <c r="C65"/>
      <c r="D65"/>
      <c r="E65"/>
    </row>
    <row r="66" s="188" customFormat="1" spans="3:5">
      <c r="C66"/>
      <c r="D66"/>
      <c r="E66"/>
    </row>
    <row r="67" s="188" customFormat="1" spans="3:4">
      <c r="C67" s="191"/>
      <c r="D67" s="192"/>
    </row>
    <row r="68" s="188" customFormat="1" spans="3:4">
      <c r="C68" s="191"/>
      <c r="D68" s="192"/>
    </row>
    <row r="69" s="188" customFormat="1" spans="3:4">
      <c r="C69" s="191"/>
      <c r="D69" s="192"/>
    </row>
    <row r="70" s="188" customFormat="1" spans="3:4">
      <c r="C70" s="191"/>
      <c r="D70" s="192"/>
    </row>
    <row r="71" s="188" customFormat="1" spans="3:4">
      <c r="C71" s="191"/>
      <c r="D71" s="192"/>
    </row>
    <row r="72" s="188" customFormat="1" spans="3:4">
      <c r="C72" s="191"/>
      <c r="D72" s="192"/>
    </row>
    <row r="73" s="188" customFormat="1" spans="3:4">
      <c r="C73" s="191"/>
      <c r="D73" s="192"/>
    </row>
    <row r="74" s="188" customFormat="1" spans="3:4">
      <c r="C74" s="191"/>
      <c r="D74" s="192"/>
    </row>
    <row r="75" s="188" customFormat="1" spans="3:4">
      <c r="C75" s="191"/>
      <c r="D75" s="192"/>
    </row>
    <row r="76" s="188" customFormat="1" spans="3:4">
      <c r="C76" s="191"/>
      <c r="D76" s="192"/>
    </row>
    <row r="77" s="188" customFormat="1" spans="3:4">
      <c r="C77" s="191"/>
      <c r="D77" s="192"/>
    </row>
    <row r="78" s="188" customFormat="1" spans="3:4">
      <c r="C78" s="191"/>
      <c r="D78" s="192"/>
    </row>
    <row r="79" s="188" customFormat="1" spans="3:4">
      <c r="C79" s="191"/>
      <c r="D79" s="192"/>
    </row>
    <row r="80" s="188" customFormat="1" spans="3:4">
      <c r="C80" s="191"/>
      <c r="D80" s="192"/>
    </row>
    <row r="81" s="188" customFormat="1" spans="3:4">
      <c r="C81" s="191"/>
      <c r="D81" s="192"/>
    </row>
    <row r="82" s="188" customFormat="1" spans="3:4">
      <c r="C82" s="191"/>
      <c r="D82" s="192"/>
    </row>
    <row r="83" s="188" customFormat="1" spans="3:4">
      <c r="C83" s="191"/>
      <c r="D83" s="192"/>
    </row>
    <row r="84" s="188" customFormat="1" spans="3:4">
      <c r="C84" s="191"/>
      <c r="D84" s="192"/>
    </row>
    <row r="85" s="188" customFormat="1" spans="3:4">
      <c r="C85" s="191"/>
      <c r="D85" s="192"/>
    </row>
    <row r="86" s="188" customFormat="1" spans="3:4">
      <c r="C86" s="191"/>
      <c r="D86" s="192"/>
    </row>
    <row r="87" s="188" customFormat="1" spans="3:4">
      <c r="C87" s="191"/>
      <c r="D87" s="192"/>
    </row>
    <row r="88" s="188" customFormat="1" spans="3:4">
      <c r="C88" s="191"/>
      <c r="D88" s="192"/>
    </row>
    <row r="89" s="188" customFormat="1" spans="3:4">
      <c r="C89" s="191"/>
      <c r="D89" s="192"/>
    </row>
    <row r="90" s="188" customFormat="1" spans="3:4">
      <c r="C90" s="191"/>
      <c r="D90" s="192"/>
    </row>
    <row r="91" s="188" customFormat="1" spans="3:4">
      <c r="C91" s="191"/>
      <c r="D91" s="192"/>
    </row>
    <row r="92" s="188" customFormat="1" spans="3:4">
      <c r="C92" s="191"/>
      <c r="D92" s="192"/>
    </row>
    <row r="93" s="188" customFormat="1" spans="3:4">
      <c r="C93" s="191"/>
      <c r="D93" s="192"/>
    </row>
    <row r="94" s="188" customFormat="1" spans="3:4">
      <c r="C94" s="191"/>
      <c r="D94" s="192"/>
    </row>
    <row r="95" s="188" customFormat="1" spans="3:4">
      <c r="C95" s="191"/>
      <c r="D95" s="192"/>
    </row>
    <row r="96" s="188" customFormat="1" spans="3:4">
      <c r="C96" s="191"/>
      <c r="D96" s="192"/>
    </row>
    <row r="97" s="188" customFormat="1" spans="3:4">
      <c r="C97" s="191"/>
      <c r="D97" s="192"/>
    </row>
    <row r="98" s="188" customFormat="1" spans="3:4">
      <c r="C98" s="191"/>
      <c r="D98" s="192"/>
    </row>
    <row r="99" s="188" customFormat="1" spans="3:4">
      <c r="C99" s="191"/>
      <c r="D99" s="192"/>
    </row>
    <row r="100" s="188" customFormat="1" spans="3:4">
      <c r="C100" s="191"/>
      <c r="D100" s="192"/>
    </row>
    <row r="101" s="188" customFormat="1" spans="3:4">
      <c r="C101" s="191"/>
      <c r="D101" s="192"/>
    </row>
    <row r="102" s="188" customFormat="1" spans="3:4">
      <c r="C102" s="191"/>
      <c r="D102" s="192"/>
    </row>
    <row r="103" s="188" customFormat="1" spans="3:4">
      <c r="C103" s="191"/>
      <c r="D103" s="192"/>
    </row>
    <row r="104" s="188" customFormat="1" spans="3:4">
      <c r="C104" s="191"/>
      <c r="D104" s="192"/>
    </row>
    <row r="105" s="188" customFormat="1" spans="3:4">
      <c r="C105" s="191"/>
      <c r="D105" s="192"/>
    </row>
    <row r="106" s="188" customFormat="1" spans="3:4">
      <c r="C106" s="191"/>
      <c r="D106" s="192"/>
    </row>
    <row r="107" s="188" customFormat="1" spans="3:4">
      <c r="C107" s="191"/>
      <c r="D107" s="192"/>
    </row>
    <row r="108" s="188" customFormat="1" spans="3:4">
      <c r="C108" s="191"/>
      <c r="D108" s="192"/>
    </row>
    <row r="109" s="188" customFormat="1" spans="3:4">
      <c r="C109" s="191"/>
      <c r="D109" s="192"/>
    </row>
    <row r="110" s="188" customFormat="1" spans="3:4">
      <c r="C110" s="191"/>
      <c r="D110" s="192"/>
    </row>
    <row r="111" s="188" customFormat="1" spans="3:4">
      <c r="C111" s="191"/>
      <c r="D111" s="192"/>
    </row>
    <row r="112" s="188" customFormat="1" spans="3:4">
      <c r="C112" s="191"/>
      <c r="D112" s="192"/>
    </row>
    <row r="113" s="188" customFormat="1" spans="3:4">
      <c r="C113" s="191"/>
      <c r="D113" s="192"/>
    </row>
    <row r="114" s="188" customFormat="1" spans="3:4">
      <c r="C114" s="191"/>
      <c r="D114" s="192"/>
    </row>
    <row r="115" s="188" customFormat="1" spans="3:4">
      <c r="C115" s="191"/>
      <c r="D115" s="192"/>
    </row>
    <row r="116" s="188" customFormat="1" spans="3:4">
      <c r="C116" s="191"/>
      <c r="D116" s="192"/>
    </row>
    <row r="117" s="188" customFormat="1" spans="3:4">
      <c r="C117" s="191"/>
      <c r="D117" s="192"/>
    </row>
    <row r="118" s="188" customFormat="1" spans="3:4">
      <c r="C118" s="191"/>
      <c r="D118" s="192"/>
    </row>
    <row r="119" s="188" customFormat="1" spans="3:4">
      <c r="C119" s="191"/>
      <c r="D119" s="192"/>
    </row>
    <row r="120" s="188" customFormat="1" spans="3:4">
      <c r="C120" s="191"/>
      <c r="D120" s="192"/>
    </row>
    <row r="121" s="188" customFormat="1" spans="3:4">
      <c r="C121" s="191"/>
      <c r="D121" s="192"/>
    </row>
    <row r="122" s="188" customFormat="1" spans="3:4">
      <c r="C122" s="191"/>
      <c r="D122" s="192"/>
    </row>
    <row r="123" s="188" customFormat="1" spans="3:4">
      <c r="C123" s="191"/>
      <c r="D123" s="192"/>
    </row>
    <row r="124" s="188" customFormat="1" spans="3:4">
      <c r="C124" s="191"/>
      <c r="D124" s="192"/>
    </row>
    <row r="125" s="188" customFormat="1" spans="3:4">
      <c r="C125" s="191"/>
      <c r="D125" s="192"/>
    </row>
    <row r="126" s="188" customFormat="1" spans="3:4">
      <c r="C126" s="191"/>
      <c r="D126" s="192"/>
    </row>
    <row r="127" s="188" customFormat="1" spans="3:4">
      <c r="C127" s="191"/>
      <c r="D127" s="192"/>
    </row>
    <row r="128" s="188" customFormat="1" spans="3:4">
      <c r="C128" s="191"/>
      <c r="D128" s="192"/>
    </row>
    <row r="129" s="188" customFormat="1" spans="3:4">
      <c r="C129" s="191"/>
      <c r="D129" s="192"/>
    </row>
    <row r="130" s="188" customFormat="1" spans="3:4">
      <c r="C130" s="191"/>
      <c r="D130" s="192"/>
    </row>
    <row r="131" s="188" customFormat="1" spans="3:4">
      <c r="C131" s="191"/>
      <c r="D131" s="192"/>
    </row>
    <row r="132" s="188" customFormat="1" spans="3:4">
      <c r="C132" s="191"/>
      <c r="D132" s="192"/>
    </row>
    <row r="133" s="188" customFormat="1" spans="3:4">
      <c r="C133" s="191"/>
      <c r="D133" s="192"/>
    </row>
    <row r="134" s="188" customFormat="1" spans="3:4">
      <c r="C134" s="191"/>
      <c r="D134" s="192"/>
    </row>
    <row r="135" s="188" customFormat="1" spans="3:4">
      <c r="C135" s="191"/>
      <c r="D135" s="192"/>
    </row>
    <row r="136" s="188" customFormat="1" spans="3:4">
      <c r="C136" s="191"/>
      <c r="D136" s="192"/>
    </row>
    <row r="137" s="188" customFormat="1" spans="3:4">
      <c r="C137" s="191"/>
      <c r="D137" s="192"/>
    </row>
    <row r="138" s="188" customFormat="1" spans="3:4">
      <c r="C138" s="191"/>
      <c r="D138" s="192"/>
    </row>
    <row r="139" s="188" customFormat="1" spans="3:4">
      <c r="C139" s="191"/>
      <c r="D139" s="192"/>
    </row>
    <row r="140" s="188" customFormat="1" spans="3:4">
      <c r="C140" s="191"/>
      <c r="D140" s="192"/>
    </row>
    <row r="141" s="188" customFormat="1" spans="3:4">
      <c r="C141" s="191"/>
      <c r="D141" s="192"/>
    </row>
    <row r="142" s="188" customFormat="1" spans="3:4">
      <c r="C142" s="191"/>
      <c r="D142" s="192"/>
    </row>
    <row r="143" s="188" customFormat="1" spans="3:4">
      <c r="C143" s="191"/>
      <c r="D143" s="192"/>
    </row>
  </sheetData>
  <mergeCells count="4">
    <mergeCell ref="A1:P1"/>
    <mergeCell ref="A40:C40"/>
    <mergeCell ref="A41:B41"/>
    <mergeCell ref="C41:P41"/>
  </mergeCells>
  <conditionalFormatting sqref="B1">
    <cfRule type="duplicateValues" dxfId="0" priority="777"/>
  </conditionalFormatting>
  <conditionalFormatting sqref="C1">
    <cfRule type="duplicateValues" dxfId="0" priority="788"/>
  </conditionalFormatting>
  <conditionalFormatting sqref="B2">
    <cfRule type="duplicateValues" dxfId="0" priority="860"/>
  </conditionalFormatting>
  <conditionalFormatting sqref="C2">
    <cfRule type="duplicateValues" dxfId="0" priority="862"/>
  </conditionalFormatting>
  <conditionalFormatting sqref="B3">
    <cfRule type="duplicateValues" dxfId="0" priority="852"/>
  </conditionalFormatting>
  <conditionalFormatting sqref="B4">
    <cfRule type="duplicateValues" dxfId="0" priority="696"/>
  </conditionalFormatting>
  <conditionalFormatting sqref="B5">
    <cfRule type="duplicateValues" dxfId="0" priority="695"/>
  </conditionalFormatting>
  <conditionalFormatting sqref="C5">
    <cfRule type="duplicateValues" dxfId="0" priority="700"/>
  </conditionalFormatting>
  <conditionalFormatting sqref="B6">
    <cfRule type="duplicateValues" dxfId="0" priority="461"/>
  </conditionalFormatting>
  <conditionalFormatting sqref="C6">
    <cfRule type="duplicateValues" dxfId="0" priority="467"/>
  </conditionalFormatting>
  <conditionalFormatting sqref="B7">
    <cfRule type="duplicateValues" dxfId="0" priority="460"/>
  </conditionalFormatting>
  <conditionalFormatting sqref="C7">
    <cfRule type="duplicateValues" dxfId="0" priority="466"/>
  </conditionalFormatting>
  <conditionalFormatting sqref="B8">
    <cfRule type="duplicateValues" dxfId="0" priority="364"/>
  </conditionalFormatting>
  <conditionalFormatting sqref="C8">
    <cfRule type="duplicateValues" dxfId="0" priority="366"/>
  </conditionalFormatting>
  <conditionalFormatting sqref="B9">
    <cfRule type="duplicateValues" dxfId="0" priority="459"/>
  </conditionalFormatting>
  <conditionalFormatting sqref="C9">
    <cfRule type="duplicateValues" dxfId="0" priority="465"/>
  </conditionalFormatting>
  <conditionalFormatting sqref="B10">
    <cfRule type="duplicateValues" dxfId="0" priority="582"/>
  </conditionalFormatting>
  <conditionalFormatting sqref="C10">
    <cfRule type="duplicateValues" dxfId="0" priority="590"/>
  </conditionalFormatting>
  <conditionalFormatting sqref="B11">
    <cfRule type="duplicateValues" dxfId="0" priority="581"/>
  </conditionalFormatting>
  <conditionalFormatting sqref="C11">
    <cfRule type="duplicateValues" dxfId="0" priority="589"/>
  </conditionalFormatting>
  <conditionalFormatting sqref="B12">
    <cfRule type="duplicateValues" dxfId="0" priority="580"/>
  </conditionalFormatting>
  <conditionalFormatting sqref="C12">
    <cfRule type="duplicateValues" dxfId="0" priority="588"/>
  </conditionalFormatting>
  <conditionalFormatting sqref="B13">
    <cfRule type="duplicateValues" dxfId="0" priority="579"/>
  </conditionalFormatting>
  <conditionalFormatting sqref="C13">
    <cfRule type="duplicateValues" dxfId="0" priority="587"/>
  </conditionalFormatting>
  <conditionalFormatting sqref="B14">
    <cfRule type="duplicateValues" dxfId="0" priority="818"/>
  </conditionalFormatting>
  <conditionalFormatting sqref="C14">
    <cfRule type="duplicateValues" dxfId="0" priority="822"/>
  </conditionalFormatting>
  <conditionalFormatting sqref="B15">
    <cfRule type="duplicateValues" dxfId="0" priority="817"/>
  </conditionalFormatting>
  <conditionalFormatting sqref="C15">
    <cfRule type="duplicateValues" dxfId="0" priority="821"/>
  </conditionalFormatting>
  <conditionalFormatting sqref="B16">
    <cfRule type="duplicateValues" dxfId="0" priority="796"/>
  </conditionalFormatting>
  <conditionalFormatting sqref="B17">
    <cfRule type="duplicateValues" dxfId="0" priority="316"/>
  </conditionalFormatting>
  <conditionalFormatting sqref="C17">
    <cfRule type="duplicateValues" dxfId="0" priority="330"/>
  </conditionalFormatting>
  <conditionalFormatting sqref="B18">
    <cfRule type="duplicateValues" dxfId="0" priority="315"/>
  </conditionalFormatting>
  <conditionalFormatting sqref="C18">
    <cfRule type="duplicateValues" dxfId="0" priority="329"/>
  </conditionalFormatting>
  <conditionalFormatting sqref="B19">
    <cfRule type="duplicateValues" dxfId="0" priority="314"/>
  </conditionalFormatting>
  <conditionalFormatting sqref="C19">
    <cfRule type="duplicateValues" dxfId="0" priority="328"/>
  </conditionalFormatting>
  <conditionalFormatting sqref="B20">
    <cfRule type="duplicateValues" dxfId="0" priority="313"/>
  </conditionalFormatting>
  <conditionalFormatting sqref="C20">
    <cfRule type="duplicateValues" dxfId="0" priority="327"/>
  </conditionalFormatting>
  <conditionalFormatting sqref="B21">
    <cfRule type="duplicateValues" dxfId="0" priority="312"/>
  </conditionalFormatting>
  <conditionalFormatting sqref="C21">
    <cfRule type="duplicateValues" dxfId="0" priority="326"/>
  </conditionalFormatting>
  <conditionalFormatting sqref="B22">
    <cfRule type="duplicateValues" dxfId="0" priority="311"/>
  </conditionalFormatting>
  <conditionalFormatting sqref="C22">
    <cfRule type="duplicateValues" dxfId="0" priority="325"/>
  </conditionalFormatting>
  <conditionalFormatting sqref="B23">
    <cfRule type="duplicateValues" dxfId="0" priority="310"/>
  </conditionalFormatting>
  <conditionalFormatting sqref="C23">
    <cfRule type="duplicateValues" dxfId="0" priority="324"/>
  </conditionalFormatting>
  <conditionalFormatting sqref="B24">
    <cfRule type="duplicateValues" dxfId="0" priority="752"/>
  </conditionalFormatting>
  <conditionalFormatting sqref="C24">
    <cfRule type="duplicateValues" dxfId="0" priority="754"/>
  </conditionalFormatting>
  <conditionalFormatting sqref="B25">
    <cfRule type="duplicateValues" dxfId="0" priority="75"/>
  </conditionalFormatting>
  <conditionalFormatting sqref="C25">
    <cfRule type="duplicateValues" dxfId="0" priority="77"/>
  </conditionalFormatting>
  <conditionalFormatting sqref="B26">
    <cfRule type="duplicateValues" dxfId="0" priority="733"/>
  </conditionalFormatting>
  <conditionalFormatting sqref="C26">
    <cfRule type="duplicateValues" dxfId="0" priority="735"/>
  </conditionalFormatting>
  <conditionalFormatting sqref="B27">
    <cfRule type="duplicateValues" dxfId="0" priority="837"/>
  </conditionalFormatting>
  <conditionalFormatting sqref="C27">
    <cfRule type="duplicateValues" dxfId="0" priority="841"/>
  </conditionalFormatting>
  <conditionalFormatting sqref="B28">
    <cfRule type="duplicateValues" dxfId="0" priority="713"/>
  </conditionalFormatting>
  <conditionalFormatting sqref="C28">
    <cfRule type="duplicateValues" dxfId="0" priority="840"/>
  </conditionalFormatting>
  <conditionalFormatting sqref="B29">
    <cfRule type="duplicateValues" dxfId="0" priority="40"/>
  </conditionalFormatting>
  <conditionalFormatting sqref="C29">
    <cfRule type="duplicateValues" dxfId="0" priority="34"/>
  </conditionalFormatting>
  <conditionalFormatting sqref="B30">
    <cfRule type="duplicateValues" dxfId="0" priority="707"/>
  </conditionalFormatting>
  <conditionalFormatting sqref="B31">
    <cfRule type="duplicateValues" dxfId="0" priority="473"/>
  </conditionalFormatting>
  <conditionalFormatting sqref="B32">
    <cfRule type="duplicateValues" dxfId="0" priority="664"/>
  </conditionalFormatting>
  <conditionalFormatting sqref="C32">
    <cfRule type="duplicateValues" dxfId="0" priority="670"/>
  </conditionalFormatting>
  <conditionalFormatting sqref="B33">
    <cfRule type="duplicateValues" dxfId="0" priority="482"/>
  </conditionalFormatting>
  <conditionalFormatting sqref="C33">
    <cfRule type="duplicateValues" dxfId="0" priority="669"/>
  </conditionalFormatting>
  <conditionalFormatting sqref="B34">
    <cfRule type="duplicateValues" dxfId="0" priority="663"/>
  </conditionalFormatting>
  <conditionalFormatting sqref="B35">
    <cfRule type="duplicateValues" dxfId="0" priority="31"/>
  </conditionalFormatting>
  <conditionalFormatting sqref="C35">
    <cfRule type="duplicateValues" dxfId="0" priority="19"/>
  </conditionalFormatting>
  <conditionalFormatting sqref="B36">
    <cfRule type="duplicateValues" dxfId="0" priority="30"/>
  </conditionalFormatting>
  <conditionalFormatting sqref="C36">
    <cfRule type="duplicateValues" dxfId="0" priority="18"/>
  </conditionalFormatting>
  <conditionalFormatting sqref="B37">
    <cfRule type="duplicateValues" dxfId="0" priority="662"/>
  </conditionalFormatting>
  <conditionalFormatting sqref="B38">
    <cfRule type="duplicateValues" dxfId="0" priority="661"/>
  </conditionalFormatting>
  <conditionalFormatting sqref="C38">
    <cfRule type="duplicateValues" dxfId="0" priority="668"/>
  </conditionalFormatting>
  <conditionalFormatting sqref="B39">
    <cfRule type="duplicateValues" dxfId="0" priority="770"/>
  </conditionalFormatting>
  <conditionalFormatting sqref="C39">
    <cfRule type="duplicateValues" dxfId="0" priority="772"/>
  </conditionalFormatting>
  <conditionalFormatting sqref="A40">
    <cfRule type="duplicateValues" dxfId="0" priority="870"/>
  </conditionalFormatting>
  <conditionalFormatting sqref="C41">
    <cfRule type="duplicateValues" dxfId="0" priority="844"/>
  </conditionalFormatting>
  <conditionalFormatting sqref="C42">
    <cfRule type="duplicateValues" dxfId="0" priority="884"/>
  </conditionalFormatting>
  <conditionalFormatting sqref="C43">
    <cfRule type="duplicateValues" dxfId="0" priority="882"/>
  </conditionalFormatting>
  <conditionalFormatting sqref="C44">
    <cfRule type="duplicateValues" dxfId="0" priority="880"/>
  </conditionalFormatting>
  <conditionalFormatting sqref="C45">
    <cfRule type="duplicateValues" dxfId="0" priority="878"/>
  </conditionalFormatting>
  <conditionalFormatting sqref="C46">
    <cfRule type="duplicateValues" dxfId="0" priority="886"/>
  </conditionalFormatting>
  <conditionalFormatting sqref="C$1:C$1048576">
    <cfRule type="duplicateValues" dxfId="0" priority="1"/>
  </conditionalFormatting>
  <conditionalFormatting sqref="C48:C1048576">
    <cfRule type="duplicateValues" dxfId="0" priority="890"/>
  </conditionalFormatting>
  <conditionalFormatting sqref="C1:C2 C14:C15 C27:C28 C40:C46 C48:C1048576">
    <cfRule type="duplicateValues" dxfId="0" priority="773"/>
  </conditionalFormatting>
  <conditionalFormatting sqref="C1:C2 C14:C15 C27:C28 C39:C46 C48:C1048576">
    <cfRule type="duplicateValues" dxfId="0" priority="756"/>
  </conditionalFormatting>
  <conditionalFormatting sqref="C1:C2 C14:C15 C24 C39:C46 C27:C28 C48:C1048576">
    <cfRule type="duplicateValues" dxfId="0" priority="736"/>
  </conditionalFormatting>
  <conditionalFormatting sqref="C1:C2 C14:C15 C24 C39:C46 C26:C28 C48:C1048576">
    <cfRule type="duplicateValues" dxfId="0" priority="716"/>
  </conditionalFormatting>
  <conditionalFormatting sqref="C1:C2 C5 C14:C15 C24 C39:C46 C26:C28 C48:C1048576">
    <cfRule type="duplicateValues" dxfId="0" priority="671"/>
  </conditionalFormatting>
  <conditionalFormatting sqref="C1:C2 C5 C14:C15 C24 C38:C46 C26:C28 C32:C33 C48:C1048576">
    <cfRule type="duplicateValues" dxfId="0" priority="592"/>
  </conditionalFormatting>
  <conditionalFormatting sqref="C1:C3 C5 C14:C15 C24 C38:C46 C26:C28 C32:C33 C48:C1048576">
    <cfRule type="duplicateValues" dxfId="0" priority="591"/>
  </conditionalFormatting>
  <conditionalFormatting sqref="C1:C3 C5 C10:C15 C24 C38:C46 C26:C28 C32:C33 C48:C1048576">
    <cfRule type="duplicateValues" dxfId="0" priority="486"/>
  </conditionalFormatting>
  <conditionalFormatting sqref="C1:C3 C5 C10:C16 C24 C37:C46 C26:C28 C31:C34 C48:C1048576">
    <cfRule type="duplicateValues" dxfId="0" priority="483"/>
  </conditionalFormatting>
  <conditionalFormatting sqref="C1:C3 C5 C10:C16 C24 C37:C46 C26:C28 C30:C34 C48:C1048576">
    <cfRule type="duplicateValues" dxfId="0" priority="475"/>
  </conditionalFormatting>
  <conditionalFormatting sqref="C1:C3 C5:C7 C9:C16 C37:C46 C24 C30:C34 C26:C28 C48:C1048576">
    <cfRule type="duplicateValues" dxfId="0" priority="368"/>
  </conditionalFormatting>
  <conditionalFormatting sqref="C1:C16 C37:C1048576 C24 C26:C28 C30:C34">
    <cfRule type="duplicateValues" dxfId="0" priority="331"/>
  </conditionalFormatting>
  <conditionalFormatting sqref="C1:C24 C37:C1048576 C26:C28 C30:C34">
    <cfRule type="duplicateValues" dxfId="0" priority="78"/>
  </conditionalFormatting>
  <conditionalFormatting sqref="C1:C34 C37:C1048576">
    <cfRule type="duplicateValues" dxfId="0" priority="32"/>
  </conditionalFormatting>
  <conditionalFormatting sqref="C2 C40 C42:C46 C48:C1048576">
    <cfRule type="duplicateValues" dxfId="0" priority="846"/>
  </conditionalFormatting>
  <conditionalFormatting sqref="C2 C27:C28 C40:C46 C48:C1048576">
    <cfRule type="duplicateValues" dxfId="0" priority="823"/>
  </conditionalFormatting>
  <conditionalFormatting sqref="C2 C14:C15 C27:C28 C40:C46 C48:C1048576">
    <cfRule type="duplicateValues" dxfId="0" priority="790"/>
  </conditionalFormatting>
  <conditionalFormatting sqref="B40 B42:B46 B48:B1048576">
    <cfRule type="duplicateValues" dxfId="0" priority="864"/>
  </conditionalFormatting>
  <conditionalFormatting sqref="C40 C42:C46 C48:C1048576">
    <cfRule type="duplicateValues" dxfId="0" priority="863"/>
  </conditionalFormatting>
  <conditionalFormatting sqref="C42:C46 C48:C1048576">
    <cfRule type="duplicateValues" dxfId="0" priority="876"/>
  </conditionalFormatting>
  <pageMargins left="0.251388888888889" right="0.251388888888889" top="0.196527777777778" bottom="0.196527777777778" header="0.298611111111111" footer="0.298611111111111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87"/>
  <sheetViews>
    <sheetView tabSelected="1" topLeftCell="A58" workbookViewId="0">
      <selection activeCell="H76" sqref="H76"/>
    </sheetView>
  </sheetViews>
  <sheetFormatPr defaultColWidth="9" defaultRowHeight="14.25"/>
  <cols>
    <col min="1" max="1" width="5.375" style="188" customWidth="1"/>
    <col min="2" max="2" width="8.875" style="188"/>
    <col min="3" max="3" width="8.875" style="191"/>
    <col min="4" max="4" width="8.875" style="192"/>
    <col min="5" max="5" width="17.25" style="188"/>
    <col min="6" max="6" width="10" style="188" customWidth="1"/>
    <col min="7" max="7" width="7.375" style="188"/>
    <col min="8" max="8" width="17.25" style="188"/>
    <col min="9" max="9" width="9.375" style="188" customWidth="1"/>
    <col min="10" max="10" width="10.25" style="188" customWidth="1"/>
    <col min="11" max="11" width="11.5" style="188" customWidth="1"/>
    <col min="12" max="12" width="9.75" style="188" customWidth="1"/>
    <col min="13" max="13" width="10.375" style="188" customWidth="1"/>
    <col min="14" max="14" width="7.375" style="188" customWidth="1"/>
    <col min="15" max="15" width="16.125" style="188"/>
    <col min="16" max="16" width="11.5" style="188" customWidth="1"/>
    <col min="17" max="17" width="16.125" style="188"/>
    <col min="18" max="18" width="10.875" style="188" customWidth="1"/>
    <col min="19" max="24" width="10.875" style="188"/>
    <col min="25" max="25" width="5.125" style="188"/>
    <col min="26" max="16384" width="9" style="188"/>
  </cols>
  <sheetData>
    <row r="1" ht="30" customHeight="1" spans="1:16">
      <c r="A1" s="193" t="s">
        <v>79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87"/>
    </row>
    <row r="2" s="187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200" t="s">
        <v>16</v>
      </c>
      <c r="Q2" s="188"/>
      <c r="T2" s="8"/>
      <c r="U2" s="8"/>
    </row>
    <row r="3" s="187" customFormat="1" ht="30" customHeight="1" spans="1:21">
      <c r="A3" s="4">
        <f t="shared" ref="A3:A15" si="0">ROW()-2</f>
        <v>1</v>
      </c>
      <c r="B3" s="1" t="s">
        <v>17</v>
      </c>
      <c r="C3" s="6" t="s">
        <v>18</v>
      </c>
      <c r="D3" s="1" t="s">
        <v>19</v>
      </c>
      <c r="E3" s="2">
        <f>VLOOKUP(C3,考勤!A:AM,35,0)</f>
        <v>31</v>
      </c>
      <c r="F3" s="2">
        <f>VLOOKUP(C3,考勤!$A$5:AP191,42,0)</f>
        <v>248</v>
      </c>
      <c r="G3" s="3">
        <v>19</v>
      </c>
      <c r="H3" s="4">
        <f t="shared" ref="H3:H15" si="1">G3*F3</f>
        <v>4712</v>
      </c>
      <c r="I3" s="4">
        <f>VLOOKUP(C3,考勤!$A$5:AP191,41,0)</f>
        <v>125.5</v>
      </c>
      <c r="J3" s="3">
        <v>19</v>
      </c>
      <c r="K3" s="4">
        <f t="shared" ref="K3:K15" si="2">J3*I3</f>
        <v>2384.5</v>
      </c>
      <c r="L3" s="4">
        <f>IFERROR(VLOOKUP(C3,奖惩!B:D,3,0),0)</f>
        <v>-150</v>
      </c>
      <c r="M3" s="7">
        <f t="shared" ref="M3:M15" si="3">H3+K3+L3</f>
        <v>6946.5</v>
      </c>
      <c r="N3" s="7">
        <f t="shared" ref="N3:N15" si="4">E3*5</f>
        <v>155</v>
      </c>
      <c r="O3" s="7">
        <f t="shared" ref="O3:O15" si="5">M3+N3</f>
        <v>7101.5</v>
      </c>
      <c r="P3" s="200" t="str">
        <f>IFERROR(VLOOKUP(C3,奖惩!B:C,2,0),"")</f>
        <v>中汽副驾漏焊螺母</v>
      </c>
      <c r="Q3" s="188"/>
      <c r="T3" s="8"/>
      <c r="U3" s="8"/>
    </row>
    <row r="4" s="187" customFormat="1" ht="30" customHeight="1" spans="1:21">
      <c r="A4" s="4">
        <f t="shared" si="0"/>
        <v>2</v>
      </c>
      <c r="B4" s="1" t="s">
        <v>17</v>
      </c>
      <c r="C4" s="5" t="s">
        <v>80</v>
      </c>
      <c r="D4" s="1" t="s">
        <v>19</v>
      </c>
      <c r="E4" s="2">
        <f>VLOOKUP(C4,考勤!A:AM,35,0)</f>
        <v>22</v>
      </c>
      <c r="F4" s="2">
        <f>VLOOKUP(C4,考勤!$A$5:AP187,42,0)</f>
        <v>176</v>
      </c>
      <c r="G4" s="3">
        <v>19</v>
      </c>
      <c r="H4" s="4">
        <f t="shared" si="1"/>
        <v>3344</v>
      </c>
      <c r="I4" s="4">
        <f>VLOOKUP(C4,考勤!$A$5:AP187,41,0)</f>
        <v>93.5</v>
      </c>
      <c r="J4" s="3">
        <v>19</v>
      </c>
      <c r="K4" s="4">
        <f t="shared" si="2"/>
        <v>1776.5</v>
      </c>
      <c r="L4" s="4">
        <f>IFERROR(VLOOKUP(C4,奖惩!B:D,3,0),0)</f>
        <v>0</v>
      </c>
      <c r="M4" s="7">
        <f t="shared" si="3"/>
        <v>5120.5</v>
      </c>
      <c r="N4" s="7">
        <f t="shared" si="4"/>
        <v>110</v>
      </c>
      <c r="O4" s="7">
        <f t="shared" si="5"/>
        <v>5230.5</v>
      </c>
      <c r="P4" s="200" t="str">
        <f>IFERROR(VLOOKUP(C4,奖惩!B:C,2,0),"")</f>
        <v/>
      </c>
      <c r="Q4" s="188"/>
      <c r="T4" s="8"/>
      <c r="U4" s="8"/>
    </row>
    <row r="5" s="187" customFormat="1" ht="30" customHeight="1" spans="1:21">
      <c r="A5" s="4">
        <f t="shared" si="0"/>
        <v>3</v>
      </c>
      <c r="B5" s="1" t="s">
        <v>17</v>
      </c>
      <c r="C5" s="74" t="s">
        <v>81</v>
      </c>
      <c r="D5" s="1" t="s">
        <v>19</v>
      </c>
      <c r="E5" s="2">
        <f>VLOOKUP(C5,考勤!A:AM,35,0)</f>
        <v>9</v>
      </c>
      <c r="F5" s="2">
        <f>VLOOKUP(C5,考勤!$A$5:AP182,42,0)</f>
        <v>72</v>
      </c>
      <c r="G5" s="3">
        <v>19</v>
      </c>
      <c r="H5" s="4">
        <f t="shared" si="1"/>
        <v>1368</v>
      </c>
      <c r="I5" s="4">
        <f>VLOOKUP(C5,考勤!$A$5:AP182,41,0)</f>
        <v>39</v>
      </c>
      <c r="J5" s="3">
        <v>19</v>
      </c>
      <c r="K5" s="4">
        <f t="shared" si="2"/>
        <v>741</v>
      </c>
      <c r="L5" s="4">
        <f>IFERROR(VLOOKUP(C5,奖惩!B:D,3,0),0)</f>
        <v>0</v>
      </c>
      <c r="M5" s="7">
        <f t="shared" si="3"/>
        <v>2109</v>
      </c>
      <c r="N5" s="7">
        <f t="shared" si="4"/>
        <v>45</v>
      </c>
      <c r="O5" s="7">
        <f t="shared" si="5"/>
        <v>2154</v>
      </c>
      <c r="P5" s="200" t="str">
        <f>IFERROR(VLOOKUP(C5,奖惩!B:C,2,0),"")</f>
        <v/>
      </c>
      <c r="Q5" s="188"/>
      <c r="T5" s="8"/>
      <c r="U5" s="8"/>
    </row>
    <row r="6" s="187" customFormat="1" ht="30" customHeight="1" spans="1:21">
      <c r="A6" s="4">
        <f t="shared" si="0"/>
        <v>4</v>
      </c>
      <c r="B6" s="1" t="s">
        <v>17</v>
      </c>
      <c r="C6" s="74" t="s">
        <v>82</v>
      </c>
      <c r="D6" s="1" t="s">
        <v>19</v>
      </c>
      <c r="E6" s="2">
        <f>VLOOKUP(C6,考勤!A:AM,35,0)</f>
        <v>3</v>
      </c>
      <c r="F6" s="2">
        <f>VLOOKUP(C6,考勤!$A$5:AP183,42,0)</f>
        <v>24</v>
      </c>
      <c r="G6" s="3">
        <v>19</v>
      </c>
      <c r="H6" s="4">
        <f t="shared" si="1"/>
        <v>456</v>
      </c>
      <c r="I6" s="4">
        <f>VLOOKUP(C6,考勤!$A$5:AP183,41,0)</f>
        <v>12.5</v>
      </c>
      <c r="J6" s="3">
        <v>19</v>
      </c>
      <c r="K6" s="4">
        <f t="shared" si="2"/>
        <v>237.5</v>
      </c>
      <c r="L6" s="4">
        <f>IFERROR(VLOOKUP(C6,奖惩!B:D,3,0),0)</f>
        <v>0</v>
      </c>
      <c r="M6" s="7">
        <f t="shared" si="3"/>
        <v>693.5</v>
      </c>
      <c r="N6" s="7">
        <f t="shared" si="4"/>
        <v>15</v>
      </c>
      <c r="O6" s="7">
        <f t="shared" si="5"/>
        <v>708.5</v>
      </c>
      <c r="P6" s="200" t="str">
        <f>IFERROR(VLOOKUP(C6,奖惩!B:C,2,0),"")</f>
        <v/>
      </c>
      <c r="Q6" s="188"/>
      <c r="T6" s="8"/>
      <c r="U6" s="8"/>
    </row>
    <row r="7" s="187" customFormat="1" ht="30" customHeight="1" spans="1:21">
      <c r="A7" s="4">
        <f t="shared" si="0"/>
        <v>5</v>
      </c>
      <c r="B7" s="1" t="s">
        <v>17</v>
      </c>
      <c r="C7" s="74" t="s">
        <v>83</v>
      </c>
      <c r="D7" s="1" t="s">
        <v>19</v>
      </c>
      <c r="E7" s="2">
        <f>VLOOKUP(C7,考勤!A:AM,35,0)</f>
        <v>3</v>
      </c>
      <c r="F7" s="2">
        <f>VLOOKUP(C7,考勤!$A$5:AP184,42,0)</f>
        <v>24</v>
      </c>
      <c r="G7" s="3">
        <v>19</v>
      </c>
      <c r="H7" s="4">
        <f t="shared" si="1"/>
        <v>456</v>
      </c>
      <c r="I7" s="4">
        <f>VLOOKUP(C7,考勤!$A$5:AP184,41,0)</f>
        <v>12.5</v>
      </c>
      <c r="J7" s="3">
        <v>19</v>
      </c>
      <c r="K7" s="4">
        <f t="shared" si="2"/>
        <v>237.5</v>
      </c>
      <c r="L7" s="4">
        <f>IFERROR(VLOOKUP(C7,奖惩!B:D,3,0),0)</f>
        <v>0</v>
      </c>
      <c r="M7" s="7">
        <f t="shared" si="3"/>
        <v>693.5</v>
      </c>
      <c r="N7" s="7">
        <f t="shared" si="4"/>
        <v>15</v>
      </c>
      <c r="O7" s="7">
        <f t="shared" si="5"/>
        <v>708.5</v>
      </c>
      <c r="P7" s="200" t="str">
        <f>IFERROR(VLOOKUP(C7,奖惩!B:C,2,0),"")</f>
        <v/>
      </c>
      <c r="Q7" s="188"/>
      <c r="T7" s="8"/>
      <c r="U7" s="8"/>
    </row>
    <row r="8" s="187" customFormat="1" ht="30" customHeight="1" spans="1:21">
      <c r="A8" s="4">
        <f t="shared" si="0"/>
        <v>6</v>
      </c>
      <c r="B8" s="1" t="s">
        <v>17</v>
      </c>
      <c r="C8" s="74" t="s">
        <v>84</v>
      </c>
      <c r="D8" s="1" t="s">
        <v>19</v>
      </c>
      <c r="E8" s="2">
        <f>VLOOKUP(C8,考勤!A:AM,35,0)</f>
        <v>9</v>
      </c>
      <c r="F8" s="2">
        <f>VLOOKUP(C8,考勤!$A$5:AP185,42,0)</f>
        <v>72</v>
      </c>
      <c r="G8" s="3">
        <v>19</v>
      </c>
      <c r="H8" s="4">
        <f t="shared" si="1"/>
        <v>1368</v>
      </c>
      <c r="I8" s="4">
        <f>VLOOKUP(C8,考勤!$A$5:AP185,41,0)</f>
        <v>33.5</v>
      </c>
      <c r="J8" s="3">
        <v>19</v>
      </c>
      <c r="K8" s="4">
        <f t="shared" si="2"/>
        <v>636.5</v>
      </c>
      <c r="L8" s="4">
        <f>IFERROR(VLOOKUP(C8,奖惩!B:D,3,0),0)</f>
        <v>0</v>
      </c>
      <c r="M8" s="7">
        <f t="shared" si="3"/>
        <v>2004.5</v>
      </c>
      <c r="N8" s="7">
        <f t="shared" si="4"/>
        <v>45</v>
      </c>
      <c r="O8" s="7">
        <f t="shared" si="5"/>
        <v>2049.5</v>
      </c>
      <c r="P8" s="200" t="str">
        <f>IFERROR(VLOOKUP(C8,奖惩!B:C,2,0),"")</f>
        <v/>
      </c>
      <c r="Q8" s="188"/>
      <c r="T8" s="8"/>
      <c r="U8" s="8"/>
    </row>
    <row r="9" s="187" customFormat="1" ht="30" customHeight="1" spans="1:21">
      <c r="A9" s="4">
        <f t="shared" si="0"/>
        <v>7</v>
      </c>
      <c r="B9" s="1" t="s">
        <v>17</v>
      </c>
      <c r="C9" s="74" t="s">
        <v>85</v>
      </c>
      <c r="D9" s="1" t="s">
        <v>19</v>
      </c>
      <c r="E9" s="2">
        <f>VLOOKUP(C9,考勤!A:AM,35,0)</f>
        <v>1</v>
      </c>
      <c r="F9" s="2">
        <f>VLOOKUP(C9,考勤!$A$5:AP186,42,0)</f>
        <v>8</v>
      </c>
      <c r="G9" s="3">
        <v>19</v>
      </c>
      <c r="H9" s="4">
        <f t="shared" si="1"/>
        <v>152</v>
      </c>
      <c r="I9" s="4">
        <f>VLOOKUP(C9,考勤!$A$5:AP186,41,0)</f>
        <v>8</v>
      </c>
      <c r="J9" s="3">
        <v>19</v>
      </c>
      <c r="K9" s="4">
        <f t="shared" si="2"/>
        <v>152</v>
      </c>
      <c r="L9" s="4">
        <f>IFERROR(VLOOKUP(C9,奖惩!B:D,3,0),0)</f>
        <v>0</v>
      </c>
      <c r="M9" s="7">
        <f t="shared" si="3"/>
        <v>304</v>
      </c>
      <c r="N9" s="7">
        <f t="shared" si="4"/>
        <v>5</v>
      </c>
      <c r="O9" s="7">
        <f t="shared" si="5"/>
        <v>309</v>
      </c>
      <c r="P9" s="200" t="str">
        <f>IFERROR(VLOOKUP(C9,奖惩!B:C,2,0),"")</f>
        <v/>
      </c>
      <c r="Q9" s="188"/>
      <c r="T9" s="8"/>
      <c r="U9" s="8"/>
    </row>
    <row r="10" s="187" customFormat="1" ht="30" customHeight="1" spans="1:21">
      <c r="A10" s="4">
        <f t="shared" si="0"/>
        <v>8</v>
      </c>
      <c r="B10" s="1" t="s">
        <v>17</v>
      </c>
      <c r="C10" s="74" t="s">
        <v>86</v>
      </c>
      <c r="D10" s="1" t="s">
        <v>19</v>
      </c>
      <c r="E10" s="2">
        <f>VLOOKUP(C10,考勤!A:AM,35,0)</f>
        <v>5</v>
      </c>
      <c r="F10" s="2">
        <f>VLOOKUP(C10,考勤!$A$5:AP187,42,0)</f>
        <v>40</v>
      </c>
      <c r="G10" s="3">
        <v>19</v>
      </c>
      <c r="H10" s="4">
        <f t="shared" si="1"/>
        <v>760</v>
      </c>
      <c r="I10" s="4">
        <f>VLOOKUP(C10,考勤!$A$5:AP187,41,0)</f>
        <v>15.5</v>
      </c>
      <c r="J10" s="3">
        <v>19</v>
      </c>
      <c r="K10" s="4">
        <f t="shared" si="2"/>
        <v>294.5</v>
      </c>
      <c r="L10" s="4">
        <f>IFERROR(VLOOKUP(C10,奖惩!B:D,3,0),0)</f>
        <v>0</v>
      </c>
      <c r="M10" s="7">
        <f t="shared" si="3"/>
        <v>1054.5</v>
      </c>
      <c r="N10" s="7">
        <f t="shared" si="4"/>
        <v>25</v>
      </c>
      <c r="O10" s="7">
        <f t="shared" si="5"/>
        <v>1079.5</v>
      </c>
      <c r="P10" s="200" t="str">
        <f>IFERROR(VLOOKUP(C10,奖惩!B:C,2,0),"")</f>
        <v/>
      </c>
      <c r="Q10" s="188"/>
      <c r="T10" s="8"/>
      <c r="U10" s="8"/>
    </row>
    <row r="11" s="187" customFormat="1" ht="30" customHeight="1" spans="1:21">
      <c r="A11" s="4">
        <f t="shared" si="0"/>
        <v>9</v>
      </c>
      <c r="B11" s="1" t="s">
        <v>17</v>
      </c>
      <c r="C11" s="5" t="s">
        <v>87</v>
      </c>
      <c r="D11" s="1" t="s">
        <v>19</v>
      </c>
      <c r="E11" s="2">
        <f>VLOOKUP(C11,考勤!A:AM,35,0)</f>
        <v>17</v>
      </c>
      <c r="F11" s="2">
        <f>VLOOKUP(C11,考勤!$A$5:AP188,42,0)</f>
        <v>136</v>
      </c>
      <c r="G11" s="3">
        <v>19</v>
      </c>
      <c r="H11" s="4">
        <f t="shared" si="1"/>
        <v>2584</v>
      </c>
      <c r="I11" s="4">
        <f>VLOOKUP(C11,考勤!$A$5:AP188,41,0)</f>
        <v>55.5</v>
      </c>
      <c r="J11" s="3">
        <v>19</v>
      </c>
      <c r="K11" s="4">
        <f t="shared" si="2"/>
        <v>1054.5</v>
      </c>
      <c r="L11" s="4">
        <f>IFERROR(VLOOKUP(C11,奖惩!B:D,3,0),0)</f>
        <v>0</v>
      </c>
      <c r="M11" s="7">
        <f t="shared" si="3"/>
        <v>3638.5</v>
      </c>
      <c r="N11" s="7">
        <f t="shared" si="4"/>
        <v>85</v>
      </c>
      <c r="O11" s="7">
        <f t="shared" si="5"/>
        <v>3723.5</v>
      </c>
      <c r="P11" s="200" t="str">
        <f>IFERROR(VLOOKUP(C11,奖惩!B:C,2,0),"")</f>
        <v/>
      </c>
      <c r="Q11" s="188"/>
      <c r="T11" s="8"/>
      <c r="U11" s="8"/>
    </row>
    <row r="12" s="187" customFormat="1" ht="30" customHeight="1" spans="1:21">
      <c r="A12" s="4">
        <f t="shared" si="0"/>
        <v>10</v>
      </c>
      <c r="B12" s="1" t="s">
        <v>17</v>
      </c>
      <c r="C12" s="5" t="s">
        <v>88</v>
      </c>
      <c r="D12" s="1" t="s">
        <v>19</v>
      </c>
      <c r="E12" s="2">
        <f>VLOOKUP(C12,考勤!A:AM,35,0)</f>
        <v>29</v>
      </c>
      <c r="F12" s="2">
        <f>VLOOKUP(C12,考勤!$A$5:AP188,42,0)</f>
        <v>232</v>
      </c>
      <c r="G12" s="3">
        <v>19</v>
      </c>
      <c r="H12" s="4">
        <f t="shared" si="1"/>
        <v>4408</v>
      </c>
      <c r="I12" s="4">
        <f>VLOOKUP(C12,考勤!$A$5:AP188,41,0)</f>
        <v>128.5</v>
      </c>
      <c r="J12" s="3">
        <v>19</v>
      </c>
      <c r="K12" s="4">
        <f t="shared" si="2"/>
        <v>2441.5</v>
      </c>
      <c r="L12" s="4">
        <f>IFERROR(VLOOKUP(C12,奖惩!B:D,3,0),0)</f>
        <v>0</v>
      </c>
      <c r="M12" s="7">
        <f t="shared" si="3"/>
        <v>6849.5</v>
      </c>
      <c r="N12" s="7">
        <f t="shared" si="4"/>
        <v>145</v>
      </c>
      <c r="O12" s="7">
        <f t="shared" si="5"/>
        <v>6994.5</v>
      </c>
      <c r="P12" s="200" t="str">
        <f>IFERROR(VLOOKUP(C12,奖惩!B:C,2,0),"")</f>
        <v/>
      </c>
      <c r="Q12" s="188"/>
      <c r="T12" s="8"/>
      <c r="U12" s="8"/>
    </row>
    <row r="13" s="187" customFormat="1" ht="30" customHeight="1" spans="1:21">
      <c r="A13" s="4">
        <f t="shared" si="0"/>
        <v>11</v>
      </c>
      <c r="B13" s="1" t="s">
        <v>17</v>
      </c>
      <c r="C13" s="5" t="s">
        <v>89</v>
      </c>
      <c r="D13" s="1" t="s">
        <v>19</v>
      </c>
      <c r="E13" s="2">
        <f>VLOOKUP(C13,考勤!A:AM,35,0)</f>
        <v>9</v>
      </c>
      <c r="F13" s="2">
        <f>VLOOKUP(C13,考勤!$A$5:AP189,42,0)</f>
        <v>72</v>
      </c>
      <c r="G13" s="3">
        <v>19</v>
      </c>
      <c r="H13" s="4">
        <f t="shared" si="1"/>
        <v>1368</v>
      </c>
      <c r="I13" s="4">
        <f>VLOOKUP(C13,考勤!$A$5:AP189,41,0)</f>
        <v>22</v>
      </c>
      <c r="J13" s="3">
        <v>19</v>
      </c>
      <c r="K13" s="4">
        <f t="shared" si="2"/>
        <v>418</v>
      </c>
      <c r="L13" s="4">
        <f>IFERROR(VLOOKUP(C13,奖惩!B:D,3,0),0)</f>
        <v>0</v>
      </c>
      <c r="M13" s="7">
        <f t="shared" si="3"/>
        <v>1786</v>
      </c>
      <c r="N13" s="7">
        <f t="shared" si="4"/>
        <v>45</v>
      </c>
      <c r="O13" s="7">
        <f t="shared" si="5"/>
        <v>1831</v>
      </c>
      <c r="P13" s="200" t="str">
        <f>IFERROR(VLOOKUP(C13,奖惩!B:C,2,0),"")</f>
        <v/>
      </c>
      <c r="Q13" s="188"/>
      <c r="T13" s="8"/>
      <c r="U13" s="8"/>
    </row>
    <row r="14" s="187" customFormat="1" ht="30" customHeight="1" spans="1:21">
      <c r="A14" s="4">
        <f t="shared" si="0"/>
        <v>12</v>
      </c>
      <c r="B14" s="1" t="s">
        <v>17</v>
      </c>
      <c r="C14" s="5" t="s">
        <v>90</v>
      </c>
      <c r="D14" s="1" t="s">
        <v>19</v>
      </c>
      <c r="E14" s="2">
        <f>VLOOKUP(C14,考勤!A:AM,35,0)</f>
        <v>10</v>
      </c>
      <c r="F14" s="2">
        <f>VLOOKUP(C14,考勤!$A$5:AP190,42,0)</f>
        <v>80</v>
      </c>
      <c r="G14" s="3">
        <v>19</v>
      </c>
      <c r="H14" s="4">
        <f t="shared" si="1"/>
        <v>1520</v>
      </c>
      <c r="I14" s="4">
        <f>VLOOKUP(C14,考勤!$A$5:AP190,41,0)</f>
        <v>41.5</v>
      </c>
      <c r="J14" s="3">
        <v>19</v>
      </c>
      <c r="K14" s="4">
        <f t="shared" si="2"/>
        <v>788.5</v>
      </c>
      <c r="L14" s="201">
        <f>464.5*2</f>
        <v>929</v>
      </c>
      <c r="M14" s="7">
        <f t="shared" si="3"/>
        <v>3237.5</v>
      </c>
      <c r="N14" s="7">
        <f t="shared" si="4"/>
        <v>50</v>
      </c>
      <c r="O14" s="7">
        <f t="shared" si="5"/>
        <v>3287.5</v>
      </c>
      <c r="P14" s="200" t="str">
        <f>IFERROR(VLOOKUP(C14,奖惩!B:C,2,0),"")</f>
        <v/>
      </c>
      <c r="Q14" s="188"/>
      <c r="T14" s="8"/>
      <c r="U14" s="8"/>
    </row>
    <row r="15" s="187" customFormat="1" ht="30" customHeight="1" spans="1:21">
      <c r="A15" s="4">
        <f t="shared" si="0"/>
        <v>13</v>
      </c>
      <c r="B15" s="1" t="s">
        <v>17</v>
      </c>
      <c r="C15" s="5" t="s">
        <v>91</v>
      </c>
      <c r="D15" s="1" t="s">
        <v>19</v>
      </c>
      <c r="E15" s="2">
        <f>VLOOKUP(C15,考勤!A:AM,35,0)</f>
        <v>7.5</v>
      </c>
      <c r="F15" s="2">
        <f>VLOOKUP(C15,考勤!$A$5:AP191,42,0)</f>
        <v>62</v>
      </c>
      <c r="G15" s="3">
        <v>19</v>
      </c>
      <c r="H15" s="4">
        <f t="shared" si="1"/>
        <v>1178</v>
      </c>
      <c r="I15" s="4">
        <f>VLOOKUP(C15,考勤!$A$5:AP191,41,0)</f>
        <v>16.5</v>
      </c>
      <c r="J15" s="3">
        <v>19</v>
      </c>
      <c r="K15" s="4">
        <f t="shared" si="2"/>
        <v>313.5</v>
      </c>
      <c r="L15" s="4">
        <f>IFERROR(VLOOKUP(C15,奖惩!B:D,3,0),0)</f>
        <v>0</v>
      </c>
      <c r="M15" s="7">
        <f t="shared" si="3"/>
        <v>1491.5</v>
      </c>
      <c r="N15" s="7">
        <f t="shared" si="4"/>
        <v>37.5</v>
      </c>
      <c r="O15" s="7">
        <f t="shared" si="5"/>
        <v>1529</v>
      </c>
      <c r="P15" s="200" t="str">
        <f>IFERROR(VLOOKUP(C15,奖惩!B:C,2,0),"")</f>
        <v/>
      </c>
      <c r="Q15" s="188"/>
      <c r="T15" s="8"/>
      <c r="U15" s="8"/>
    </row>
    <row r="16" s="187" customFormat="1" ht="30" customHeight="1" spans="1:21">
      <c r="A16" s="4">
        <f t="shared" ref="A16:A20" si="6">ROW()-2</f>
        <v>14</v>
      </c>
      <c r="B16" s="1" t="s">
        <v>17</v>
      </c>
      <c r="C16" s="5" t="s">
        <v>21</v>
      </c>
      <c r="D16" s="1" t="s">
        <v>19</v>
      </c>
      <c r="E16" s="2">
        <f>VLOOKUP(C16,考勤!A:AM,35,0)</f>
        <v>30</v>
      </c>
      <c r="F16" s="2">
        <f>VLOOKUP(C16,考勤!$A$5:AP192,42,0)</f>
        <v>240</v>
      </c>
      <c r="G16" s="3">
        <v>19</v>
      </c>
      <c r="H16" s="4">
        <f t="shared" ref="H16:H20" si="7">G16*F16</f>
        <v>4560</v>
      </c>
      <c r="I16" s="4">
        <f>VLOOKUP(C16,考勤!$A$5:AP192,41,0)</f>
        <v>134.5</v>
      </c>
      <c r="J16" s="3">
        <v>19</v>
      </c>
      <c r="K16" s="4">
        <f t="shared" ref="K16:K20" si="8">J16*I16</f>
        <v>2555.5</v>
      </c>
      <c r="L16" s="4">
        <f>IFERROR(VLOOKUP(C16,奖惩!B:D,3,0),0)</f>
        <v>0</v>
      </c>
      <c r="M16" s="7">
        <f t="shared" ref="M16:M20" si="9">H16+K16+L16</f>
        <v>7115.5</v>
      </c>
      <c r="N16" s="7">
        <f t="shared" ref="N16:N20" si="10">E16*5</f>
        <v>150</v>
      </c>
      <c r="O16" s="7">
        <f t="shared" ref="O16:O20" si="11">M16+N16</f>
        <v>7265.5</v>
      </c>
      <c r="P16" s="200" t="str">
        <f>IFERROR(VLOOKUP(C16,奖惩!B:C,2,0),"")</f>
        <v/>
      </c>
      <c r="Q16" s="188"/>
      <c r="T16" s="8"/>
      <c r="U16" s="8"/>
    </row>
    <row r="17" s="187" customFormat="1" ht="30" customHeight="1" spans="1:21">
      <c r="A17" s="4">
        <f t="shared" si="6"/>
        <v>15</v>
      </c>
      <c r="B17" s="1" t="s">
        <v>22</v>
      </c>
      <c r="C17" s="1" t="s">
        <v>23</v>
      </c>
      <c r="D17" s="1" t="s">
        <v>19</v>
      </c>
      <c r="E17" s="2">
        <f>VLOOKUP(C17,考勤!A:AM,35,0)</f>
        <v>26</v>
      </c>
      <c r="F17" s="2">
        <f>VLOOKUP(C17,考勤!$A$5:AP198,42,0)</f>
        <v>208</v>
      </c>
      <c r="G17" s="3">
        <v>18</v>
      </c>
      <c r="H17" s="4">
        <f t="shared" si="7"/>
        <v>3744</v>
      </c>
      <c r="I17" s="4">
        <f>VLOOKUP(C17,考勤!$A$5:AP198,41,0)</f>
        <v>107.5</v>
      </c>
      <c r="J17" s="3">
        <v>18</v>
      </c>
      <c r="K17" s="4">
        <f t="shared" si="8"/>
        <v>1935</v>
      </c>
      <c r="L17" s="4">
        <f>IFERROR(VLOOKUP(C17,奖惩!B:D,3,0),0)</f>
        <v>140</v>
      </c>
      <c r="M17" s="7">
        <f t="shared" si="9"/>
        <v>5819</v>
      </c>
      <c r="N17" s="7">
        <f t="shared" si="10"/>
        <v>130</v>
      </c>
      <c r="O17" s="7">
        <f t="shared" si="11"/>
        <v>5949</v>
      </c>
      <c r="P17" s="200" t="str">
        <f>IFERROR(VLOOKUP(C17,奖惩!B:C,2,0),"")</f>
        <v>车间补助</v>
      </c>
      <c r="Q17" s="188"/>
      <c r="T17" s="8"/>
      <c r="U17" s="8"/>
    </row>
    <row r="18" s="187" customFormat="1" ht="30" customHeight="1" spans="1:21">
      <c r="A18" s="4">
        <f t="shared" si="6"/>
        <v>16</v>
      </c>
      <c r="B18" s="1" t="s">
        <v>25</v>
      </c>
      <c r="C18" s="1" t="s">
        <v>92</v>
      </c>
      <c r="D18" s="1" t="s">
        <v>19</v>
      </c>
      <c r="E18" s="2">
        <f>VLOOKUP(C18,考勤!A:AM,35,0)</f>
        <v>19.5</v>
      </c>
      <c r="F18" s="2">
        <f>VLOOKUP(C18,考勤!$A$5:AP208,42,0)</f>
        <v>185</v>
      </c>
      <c r="G18" s="3">
        <v>19</v>
      </c>
      <c r="H18" s="4">
        <f t="shared" si="7"/>
        <v>3515</v>
      </c>
      <c r="I18" s="4">
        <f>VLOOKUP(C18,考勤!$A$5:AP205,41,0)</f>
        <v>49</v>
      </c>
      <c r="J18" s="3">
        <v>20</v>
      </c>
      <c r="K18" s="4">
        <f t="shared" si="8"/>
        <v>980</v>
      </c>
      <c r="L18" s="4">
        <f>IFERROR(VLOOKUP(C18,奖惩!B:D,3,0),0)</f>
        <v>0</v>
      </c>
      <c r="M18" s="7">
        <f t="shared" si="9"/>
        <v>4495</v>
      </c>
      <c r="N18" s="7">
        <f t="shared" si="10"/>
        <v>97.5</v>
      </c>
      <c r="O18" s="7">
        <f t="shared" si="11"/>
        <v>4592.5</v>
      </c>
      <c r="P18" s="200" t="str">
        <f>IFERROR(VLOOKUP(C18,奖惩!B:C,2,0),"")</f>
        <v/>
      </c>
      <c r="Q18" s="188"/>
      <c r="T18" s="8"/>
      <c r="U18" s="8"/>
    </row>
    <row r="19" s="187" customFormat="1" ht="30" customHeight="1" spans="1:21">
      <c r="A19" s="4">
        <f t="shared" si="6"/>
        <v>17</v>
      </c>
      <c r="B19" s="1" t="s">
        <v>25</v>
      </c>
      <c r="C19" s="1" t="s">
        <v>93</v>
      </c>
      <c r="D19" s="1" t="s">
        <v>19</v>
      </c>
      <c r="E19" s="2">
        <f>VLOOKUP(C19,考勤!A:AM,35,0)</f>
        <v>25.5</v>
      </c>
      <c r="F19" s="2">
        <f>VLOOKUP(C19,考勤!$A$5:AP209,42,0)</f>
        <v>217.5</v>
      </c>
      <c r="G19" s="3">
        <v>19</v>
      </c>
      <c r="H19" s="4">
        <f t="shared" si="7"/>
        <v>4132.5</v>
      </c>
      <c r="I19" s="4">
        <f>VLOOKUP(C19,考勤!$A$5:AP206,41,0)</f>
        <v>79</v>
      </c>
      <c r="J19" s="3">
        <v>20</v>
      </c>
      <c r="K19" s="4">
        <f t="shared" si="8"/>
        <v>1580</v>
      </c>
      <c r="L19" s="4">
        <f>IFERROR(VLOOKUP(C19,奖惩!B:D,3,0),0)</f>
        <v>-1142.5</v>
      </c>
      <c r="M19" s="7">
        <f t="shared" si="9"/>
        <v>4570</v>
      </c>
      <c r="N19" s="7">
        <f t="shared" si="10"/>
        <v>127.5</v>
      </c>
      <c r="O19" s="7">
        <f t="shared" si="11"/>
        <v>4697.5</v>
      </c>
      <c r="P19" s="200">
        <f>IFERROR(VLOOKUP(C19,奖惩!B:C,2,0),"")</f>
        <v>0.8</v>
      </c>
      <c r="Q19" s="188"/>
      <c r="T19" s="8"/>
      <c r="U19" s="8"/>
    </row>
    <row r="20" s="187" customFormat="1" ht="30" customHeight="1" spans="1:21">
      <c r="A20" s="4">
        <f t="shared" si="6"/>
        <v>18</v>
      </c>
      <c r="B20" s="1" t="s">
        <v>25</v>
      </c>
      <c r="C20" s="1" t="s">
        <v>94</v>
      </c>
      <c r="D20" s="1" t="s">
        <v>19</v>
      </c>
      <c r="E20" s="2">
        <f>VLOOKUP(C20,考勤!A:AM,35,0)</f>
        <v>6</v>
      </c>
      <c r="F20" s="2">
        <f>VLOOKUP(C20,考勤!$A$5:AP210,42,0)</f>
        <v>48</v>
      </c>
      <c r="G20" s="3">
        <v>19</v>
      </c>
      <c r="H20" s="4">
        <f t="shared" si="7"/>
        <v>912</v>
      </c>
      <c r="I20" s="4">
        <f>VLOOKUP(C20,考勤!$A$5:AP207,41,0)</f>
        <v>19.5</v>
      </c>
      <c r="J20" s="3">
        <v>20</v>
      </c>
      <c r="K20" s="4">
        <f t="shared" si="8"/>
        <v>390</v>
      </c>
      <c r="L20" s="4">
        <f>IFERROR(VLOOKUP(C20,奖惩!B:D,3,0),0)</f>
        <v>0</v>
      </c>
      <c r="M20" s="7">
        <f t="shared" si="9"/>
        <v>1302</v>
      </c>
      <c r="N20" s="7">
        <f t="shared" si="10"/>
        <v>30</v>
      </c>
      <c r="O20" s="7">
        <f t="shared" si="11"/>
        <v>1332</v>
      </c>
      <c r="P20" s="200" t="str">
        <f>IFERROR(VLOOKUP(C20,奖惩!B:C,2,0),"")</f>
        <v/>
      </c>
      <c r="Q20" s="188"/>
      <c r="T20" s="8"/>
      <c r="U20" s="8"/>
    </row>
    <row r="21" s="187" customFormat="1" ht="30" customHeight="1" spans="1:21">
      <c r="A21" s="4">
        <f t="shared" ref="A21:A23" si="12">ROW()-2</f>
        <v>19</v>
      </c>
      <c r="B21" s="1" t="s">
        <v>25</v>
      </c>
      <c r="C21" s="1" t="s">
        <v>95</v>
      </c>
      <c r="D21" s="1" t="s">
        <v>19</v>
      </c>
      <c r="E21" s="2">
        <f>VLOOKUP(C21,考勤!A:AM,35,0)</f>
        <v>7</v>
      </c>
      <c r="F21" s="2">
        <f>VLOOKUP(C21,考勤!$A$5:AP211,42,0)</f>
        <v>56</v>
      </c>
      <c r="G21" s="3">
        <v>19</v>
      </c>
      <c r="H21" s="4">
        <f t="shared" ref="H21:H23" si="13">G21*F21</f>
        <v>1064</v>
      </c>
      <c r="I21" s="4">
        <f>VLOOKUP(C21,考勤!$A$5:AP208,41,0)</f>
        <v>15.5</v>
      </c>
      <c r="J21" s="3">
        <v>20</v>
      </c>
      <c r="K21" s="4">
        <f t="shared" ref="K21:K23" si="14">J21*I21</f>
        <v>310</v>
      </c>
      <c r="L21" s="4">
        <f>IFERROR(VLOOKUP(C21,奖惩!B:D,3,0),0)</f>
        <v>0</v>
      </c>
      <c r="M21" s="7">
        <f t="shared" ref="M21:M23" si="15">H21+K21+L21</f>
        <v>1374</v>
      </c>
      <c r="N21" s="7">
        <f t="shared" ref="N21:N23" si="16">E21*5</f>
        <v>35</v>
      </c>
      <c r="O21" s="7">
        <f t="shared" ref="O21:O23" si="17">M21+N21</f>
        <v>1409</v>
      </c>
      <c r="P21" s="200" t="str">
        <f>IFERROR(VLOOKUP(C21,奖惩!B:C,2,0),"")</f>
        <v/>
      </c>
      <c r="Q21" s="188"/>
      <c r="T21" s="8"/>
      <c r="U21" s="8"/>
    </row>
    <row r="22" s="187" customFormat="1" ht="30" customHeight="1" spans="1:21">
      <c r="A22" s="4">
        <f t="shared" si="12"/>
        <v>20</v>
      </c>
      <c r="B22" s="1" t="s">
        <v>25</v>
      </c>
      <c r="C22" s="1" t="s">
        <v>27</v>
      </c>
      <c r="D22" s="1" t="s">
        <v>19</v>
      </c>
      <c r="E22" s="2">
        <f>VLOOKUP(C22,考勤!A:AM,35,0)</f>
        <v>29.5</v>
      </c>
      <c r="F22" s="2">
        <f>VLOOKUP(C22,考勤!$A$5:AP212,42,0)</f>
        <v>245</v>
      </c>
      <c r="G22" s="3">
        <v>19</v>
      </c>
      <c r="H22" s="4">
        <f t="shared" si="13"/>
        <v>4655</v>
      </c>
      <c r="I22" s="4">
        <f>VLOOKUP(C22,考勤!$A$5:AP209,41,0)</f>
        <v>101</v>
      </c>
      <c r="J22" s="3">
        <v>20</v>
      </c>
      <c r="K22" s="4">
        <f t="shared" si="14"/>
        <v>2020</v>
      </c>
      <c r="L22" s="4">
        <f>IFERROR(VLOOKUP(C22,奖惩!B:D,3,0),0)</f>
        <v>0</v>
      </c>
      <c r="M22" s="7">
        <f t="shared" si="15"/>
        <v>6675</v>
      </c>
      <c r="N22" s="7">
        <f t="shared" si="16"/>
        <v>147.5</v>
      </c>
      <c r="O22" s="7">
        <f t="shared" si="17"/>
        <v>6822.5</v>
      </c>
      <c r="P22" s="200" t="str">
        <f>IFERROR(VLOOKUP(C22,奖惩!B:C,2,0),"")</f>
        <v/>
      </c>
      <c r="Q22" s="188"/>
      <c r="T22" s="8"/>
      <c r="U22" s="8"/>
    </row>
    <row r="23" s="187" customFormat="1" ht="30" customHeight="1" spans="1:21">
      <c r="A23" s="4">
        <f t="shared" si="12"/>
        <v>21</v>
      </c>
      <c r="B23" s="1" t="s">
        <v>25</v>
      </c>
      <c r="C23" s="1" t="s">
        <v>28</v>
      </c>
      <c r="D23" s="1" t="s">
        <v>19</v>
      </c>
      <c r="E23" s="2">
        <f>VLOOKUP(C23,考勤!A:AM,35,0)</f>
        <v>9</v>
      </c>
      <c r="F23" s="2">
        <f>VLOOKUP(C23,考勤!$A$5:AP212,42,0)</f>
        <v>76.5</v>
      </c>
      <c r="G23" s="3">
        <v>19</v>
      </c>
      <c r="H23" s="4">
        <f t="shared" si="13"/>
        <v>1453.5</v>
      </c>
      <c r="I23" s="4">
        <f>VLOOKUP(C23,考勤!$A$5:AP209,41,0)</f>
        <v>28.5</v>
      </c>
      <c r="J23" s="3">
        <v>20</v>
      </c>
      <c r="K23" s="4">
        <f t="shared" si="14"/>
        <v>570</v>
      </c>
      <c r="L23" s="4">
        <f>IFERROR(VLOOKUP(C23,奖惩!B:D,3,0),0)</f>
        <v>0</v>
      </c>
      <c r="M23" s="7">
        <f t="shared" si="15"/>
        <v>2023.5</v>
      </c>
      <c r="N23" s="7">
        <f t="shared" si="16"/>
        <v>45</v>
      </c>
      <c r="O23" s="7">
        <f t="shared" si="17"/>
        <v>2068.5</v>
      </c>
      <c r="P23" s="200" t="str">
        <f>IFERROR(VLOOKUP(C23,奖惩!B:C,2,0),"")</f>
        <v/>
      </c>
      <c r="Q23" s="188"/>
      <c r="T23" s="8"/>
      <c r="U23" s="8"/>
    </row>
    <row r="24" s="187" customFormat="1" ht="30" customHeight="1" spans="1:21">
      <c r="A24" s="4">
        <f t="shared" ref="A24:A35" si="18">ROW()-2</f>
        <v>22</v>
      </c>
      <c r="B24" s="1" t="s">
        <v>25</v>
      </c>
      <c r="C24" s="1" t="s">
        <v>96</v>
      </c>
      <c r="D24" s="1" t="s">
        <v>19</v>
      </c>
      <c r="E24" s="2">
        <f>VLOOKUP(C24,考勤!A:AM,35,0)</f>
        <v>4</v>
      </c>
      <c r="F24" s="2">
        <f>VLOOKUP(C24,考勤!$A$5:AP213,42,0)</f>
        <v>32</v>
      </c>
      <c r="G24" s="3">
        <v>19</v>
      </c>
      <c r="H24" s="4">
        <f t="shared" ref="H24:H35" si="19">G24*F24</f>
        <v>608</v>
      </c>
      <c r="I24" s="4">
        <f>VLOOKUP(C24,考勤!$A$5:AP210,41,0)</f>
        <v>13.5</v>
      </c>
      <c r="J24" s="3">
        <v>20</v>
      </c>
      <c r="K24" s="4">
        <f t="shared" ref="K24:K35" si="20">J24*I24</f>
        <v>270</v>
      </c>
      <c r="L24" s="4">
        <f>IFERROR(VLOOKUP(C24,奖惩!B:D,3,0),0)</f>
        <v>-175.6</v>
      </c>
      <c r="M24" s="7">
        <f t="shared" ref="M24:M35" si="21">H24+K24+L24</f>
        <v>702.4</v>
      </c>
      <c r="N24" s="7">
        <f t="shared" ref="N24:N35" si="22">E24*5</f>
        <v>20</v>
      </c>
      <c r="O24" s="7">
        <f t="shared" ref="O24:O35" si="23">M24+N24</f>
        <v>722.4</v>
      </c>
      <c r="P24" s="200">
        <f>IFERROR(VLOOKUP(C24,奖惩!B:C,2,0),"")</f>
        <v>0.8</v>
      </c>
      <c r="Q24" s="188"/>
      <c r="T24" s="8"/>
      <c r="U24" s="8"/>
    </row>
    <row r="25" s="187" customFormat="1" ht="30" customHeight="1" spans="1:21">
      <c r="A25" s="4">
        <f t="shared" si="18"/>
        <v>23</v>
      </c>
      <c r="B25" s="1" t="s">
        <v>31</v>
      </c>
      <c r="C25" s="1" t="s">
        <v>32</v>
      </c>
      <c r="D25" s="1" t="s">
        <v>19</v>
      </c>
      <c r="E25" s="2">
        <f>VLOOKUP(C25,考勤!A:AM,35,0)</f>
        <v>17</v>
      </c>
      <c r="F25" s="2">
        <f>VLOOKUP(C25,考勤!$A$5:AP210,42,0)</f>
        <v>134.5</v>
      </c>
      <c r="G25" s="3">
        <v>18</v>
      </c>
      <c r="H25" s="4">
        <f t="shared" si="19"/>
        <v>2421</v>
      </c>
      <c r="I25" s="4">
        <f>VLOOKUP(C25,考勤!$A$5:AP210,41,0)</f>
        <v>50</v>
      </c>
      <c r="J25" s="3">
        <v>18</v>
      </c>
      <c r="K25" s="4">
        <f t="shared" si="20"/>
        <v>900</v>
      </c>
      <c r="L25" s="4">
        <f>IFERROR(VLOOKUP(C25,奖惩!B:D,3,0),0)</f>
        <v>-17.98</v>
      </c>
      <c r="M25" s="7">
        <f t="shared" si="21"/>
        <v>3303.02</v>
      </c>
      <c r="N25" s="7">
        <f t="shared" si="22"/>
        <v>85</v>
      </c>
      <c r="O25" s="7">
        <f t="shared" si="23"/>
        <v>3388.02</v>
      </c>
      <c r="P25" s="200" t="str">
        <f>IFERROR(VLOOKUP(C25,奖惩!B:C,2,0),"")</f>
        <v>不良品扣款</v>
      </c>
      <c r="Q25" s="188"/>
      <c r="T25" s="8"/>
      <c r="U25" s="8"/>
    </row>
    <row r="26" s="187" customFormat="1" ht="30" customHeight="1" spans="1:21">
      <c r="A26" s="4">
        <f t="shared" si="18"/>
        <v>24</v>
      </c>
      <c r="B26" s="1" t="s">
        <v>31</v>
      </c>
      <c r="C26" s="1" t="s">
        <v>97</v>
      </c>
      <c r="D26" s="1" t="s">
        <v>19</v>
      </c>
      <c r="E26" s="2">
        <f>VLOOKUP(C26,考勤!A:AM,35,0)</f>
        <v>9</v>
      </c>
      <c r="F26" s="2">
        <f>VLOOKUP(C26,考勤!$A$5:AP208,42,0)</f>
        <v>72</v>
      </c>
      <c r="G26" s="3">
        <v>18</v>
      </c>
      <c r="H26" s="4">
        <f t="shared" si="19"/>
        <v>1296</v>
      </c>
      <c r="I26" s="4">
        <f>VLOOKUP(C26,考勤!$A$5:AP208,41,0)</f>
        <v>28</v>
      </c>
      <c r="J26" s="3">
        <v>18</v>
      </c>
      <c r="K26" s="4">
        <f t="shared" si="20"/>
        <v>504</v>
      </c>
      <c r="L26" s="4">
        <f>IFERROR(VLOOKUP(C26,奖惩!B:D,3,0),0)</f>
        <v>-360</v>
      </c>
      <c r="M26" s="7">
        <f t="shared" si="21"/>
        <v>1440</v>
      </c>
      <c r="N26" s="7">
        <f t="shared" si="22"/>
        <v>45</v>
      </c>
      <c r="O26" s="7">
        <f t="shared" si="23"/>
        <v>1485</v>
      </c>
      <c r="P26" s="200">
        <f>IFERROR(VLOOKUP(C26,奖惩!B:C,2,0),"")</f>
        <v>0.8</v>
      </c>
      <c r="Q26" s="188"/>
      <c r="T26" s="8"/>
      <c r="U26" s="8"/>
    </row>
    <row r="27" s="187" customFormat="1" ht="30" customHeight="1" spans="1:21">
      <c r="A27" s="4">
        <f t="shared" si="18"/>
        <v>25</v>
      </c>
      <c r="B27" s="1" t="s">
        <v>31</v>
      </c>
      <c r="C27" s="1" t="s">
        <v>98</v>
      </c>
      <c r="D27" s="1" t="s">
        <v>19</v>
      </c>
      <c r="E27" s="2">
        <f>VLOOKUP(C27,考勤!A:AM,35,0)</f>
        <v>14</v>
      </c>
      <c r="F27" s="2">
        <f>VLOOKUP(C27,考勤!$A$5:AP209,42,0)</f>
        <v>112</v>
      </c>
      <c r="G27" s="3">
        <v>18</v>
      </c>
      <c r="H27" s="4">
        <f t="shared" si="19"/>
        <v>2016</v>
      </c>
      <c r="I27" s="4">
        <f>VLOOKUP(C27,考勤!$A$5:AP209,41,0)</f>
        <v>42.5</v>
      </c>
      <c r="J27" s="3">
        <v>18</v>
      </c>
      <c r="K27" s="4">
        <f t="shared" si="20"/>
        <v>765</v>
      </c>
      <c r="L27" s="4">
        <f>IFERROR(VLOOKUP(C27,奖惩!B:D,3,0),0)</f>
        <v>0</v>
      </c>
      <c r="M27" s="7">
        <f t="shared" si="21"/>
        <v>2781</v>
      </c>
      <c r="N27" s="7">
        <f t="shared" si="22"/>
        <v>70</v>
      </c>
      <c r="O27" s="7">
        <f t="shared" si="23"/>
        <v>2851</v>
      </c>
      <c r="P27" s="200" t="str">
        <f>IFERROR(VLOOKUP(C27,奖惩!B:C,2,0),"")</f>
        <v/>
      </c>
      <c r="Q27" s="188"/>
      <c r="T27" s="8"/>
      <c r="U27" s="8"/>
    </row>
    <row r="28" s="187" customFormat="1" ht="30" customHeight="1" spans="1:21">
      <c r="A28" s="4">
        <f t="shared" si="18"/>
        <v>26</v>
      </c>
      <c r="B28" s="1" t="s">
        <v>31</v>
      </c>
      <c r="C28" s="1" t="s">
        <v>99</v>
      </c>
      <c r="D28" s="1" t="s">
        <v>19</v>
      </c>
      <c r="E28" s="2">
        <f>VLOOKUP(C28,考勤!A:AM,35,0)</f>
        <v>18</v>
      </c>
      <c r="F28" s="2">
        <f>VLOOKUP(C28,考勤!$A$5:AP210,42,0)</f>
        <v>144</v>
      </c>
      <c r="G28" s="3">
        <v>18</v>
      </c>
      <c r="H28" s="4">
        <f t="shared" si="19"/>
        <v>2592</v>
      </c>
      <c r="I28" s="4">
        <f>VLOOKUP(C28,考勤!$A$5:AP210,41,0)</f>
        <v>55</v>
      </c>
      <c r="J28" s="3">
        <v>18</v>
      </c>
      <c r="K28" s="4">
        <f t="shared" si="20"/>
        <v>990</v>
      </c>
      <c r="L28" s="4">
        <f>IFERROR(VLOOKUP(C28,奖惩!B:D,3,0),0)</f>
        <v>0</v>
      </c>
      <c r="M28" s="7">
        <f t="shared" si="21"/>
        <v>3582</v>
      </c>
      <c r="N28" s="7">
        <f t="shared" si="22"/>
        <v>90</v>
      </c>
      <c r="O28" s="7">
        <f t="shared" si="23"/>
        <v>3672</v>
      </c>
      <c r="P28" s="200" t="str">
        <f>IFERROR(VLOOKUP(C28,奖惩!B:C,2,0),"")</f>
        <v/>
      </c>
      <c r="Q28" s="188"/>
      <c r="T28" s="8"/>
      <c r="U28" s="8"/>
    </row>
    <row r="29" s="187" customFormat="1" ht="30" customHeight="1" spans="1:21">
      <c r="A29" s="4">
        <f t="shared" si="18"/>
        <v>27</v>
      </c>
      <c r="B29" s="1" t="s">
        <v>31</v>
      </c>
      <c r="C29" s="1" t="s">
        <v>100</v>
      </c>
      <c r="D29" s="1" t="s">
        <v>19</v>
      </c>
      <c r="E29" s="2">
        <f>VLOOKUP(C29,考勤!A:AM,35,0)</f>
        <v>18</v>
      </c>
      <c r="F29" s="2">
        <f>VLOOKUP(C29,考勤!$A$5:AP211,42,0)</f>
        <v>143</v>
      </c>
      <c r="G29" s="3">
        <v>18</v>
      </c>
      <c r="H29" s="4">
        <f t="shared" si="19"/>
        <v>2574</v>
      </c>
      <c r="I29" s="4">
        <f>VLOOKUP(C29,考勤!$A$5:AP211,41,0)</f>
        <v>52</v>
      </c>
      <c r="J29" s="3">
        <v>18</v>
      </c>
      <c r="K29" s="4">
        <f t="shared" si="20"/>
        <v>936</v>
      </c>
      <c r="L29" s="4">
        <f>IFERROR(VLOOKUP(C29,奖惩!B:D,3,0),0)</f>
        <v>-22</v>
      </c>
      <c r="M29" s="7">
        <f t="shared" si="21"/>
        <v>3488</v>
      </c>
      <c r="N29" s="7">
        <f t="shared" si="22"/>
        <v>90</v>
      </c>
      <c r="O29" s="7">
        <f t="shared" si="23"/>
        <v>3578</v>
      </c>
      <c r="P29" s="200" t="str">
        <f>IFERROR(VLOOKUP(C29,奖惩!B:C,2,0),"")</f>
        <v>不良品扣款</v>
      </c>
      <c r="Q29" s="188"/>
      <c r="T29" s="8"/>
      <c r="U29" s="8"/>
    </row>
    <row r="30" s="187" customFormat="1" ht="30" customHeight="1" spans="1:21">
      <c r="A30" s="4">
        <f t="shared" si="18"/>
        <v>28</v>
      </c>
      <c r="B30" s="1" t="s">
        <v>101</v>
      </c>
      <c r="C30" s="1" t="s">
        <v>34</v>
      </c>
      <c r="D30" s="1" t="s">
        <v>19</v>
      </c>
      <c r="E30" s="2">
        <f>VLOOKUP(C30,考勤!A:AM,35,0)</f>
        <v>23.5</v>
      </c>
      <c r="F30" s="2">
        <f>VLOOKUP(C30,考勤!$A$5:AP212,42,0)</f>
        <v>191.5</v>
      </c>
      <c r="G30" s="3">
        <v>18.5</v>
      </c>
      <c r="H30" s="4">
        <f t="shared" si="19"/>
        <v>3542.75</v>
      </c>
      <c r="I30" s="4">
        <f>VLOOKUP(C30,考勤!$A$5:AP212,41,0)</f>
        <v>70</v>
      </c>
      <c r="J30" s="3">
        <v>18.5</v>
      </c>
      <c r="K30" s="4">
        <f t="shared" si="20"/>
        <v>1295</v>
      </c>
      <c r="L30" s="4">
        <f>IFERROR(VLOOKUP(C30,奖惩!B:D,3,0),0)</f>
        <v>0</v>
      </c>
      <c r="M30" s="7">
        <f t="shared" si="21"/>
        <v>4837.75</v>
      </c>
      <c r="N30" s="7">
        <f t="shared" si="22"/>
        <v>117.5</v>
      </c>
      <c r="O30" s="7">
        <f t="shared" si="23"/>
        <v>4955.25</v>
      </c>
      <c r="P30" s="200" t="str">
        <f>IFERROR(VLOOKUP(C30,奖惩!B:C,2,0),"")</f>
        <v/>
      </c>
      <c r="Q30" s="188"/>
      <c r="T30" s="8"/>
      <c r="U30" s="8"/>
    </row>
    <row r="31" s="187" customFormat="1" ht="30" customHeight="1" spans="1:21">
      <c r="A31" s="4">
        <f t="shared" si="18"/>
        <v>29</v>
      </c>
      <c r="B31" s="1" t="s">
        <v>31</v>
      </c>
      <c r="C31" s="1" t="s">
        <v>35</v>
      </c>
      <c r="D31" s="1" t="s">
        <v>19</v>
      </c>
      <c r="E31" s="2">
        <f>VLOOKUP(C31,考勤!A:AM,35,0)</f>
        <v>11</v>
      </c>
      <c r="F31" s="2">
        <f>VLOOKUP(C31,考勤!$A$5:AP217,42,0)</f>
        <v>88</v>
      </c>
      <c r="G31" s="3">
        <v>18</v>
      </c>
      <c r="H31" s="4">
        <f t="shared" si="19"/>
        <v>1584</v>
      </c>
      <c r="I31" s="4">
        <f>VLOOKUP(C31,考勤!$A$5:AP217,41,0)</f>
        <v>32</v>
      </c>
      <c r="J31" s="3">
        <v>18</v>
      </c>
      <c r="K31" s="4">
        <f t="shared" si="20"/>
        <v>576</v>
      </c>
      <c r="L31" s="4">
        <f>IFERROR(VLOOKUP(C31,奖惩!B:D,3,0),0)</f>
        <v>-30</v>
      </c>
      <c r="M31" s="7">
        <f t="shared" si="21"/>
        <v>2130</v>
      </c>
      <c r="N31" s="7">
        <f t="shared" si="22"/>
        <v>55</v>
      </c>
      <c r="O31" s="7">
        <f t="shared" si="23"/>
        <v>2185</v>
      </c>
      <c r="P31" s="200" t="str">
        <f>IFERROR(VLOOKUP(C31,奖惩!B:C,2,0),"")</f>
        <v>扣：T恤1件*50%</v>
      </c>
      <c r="Q31" s="188"/>
      <c r="T31" s="8"/>
      <c r="U31" s="8"/>
    </row>
    <row r="32" s="187" customFormat="1" ht="30" customHeight="1" spans="1:21">
      <c r="A32" s="4">
        <f t="shared" si="18"/>
        <v>30</v>
      </c>
      <c r="B32" s="1" t="s">
        <v>31</v>
      </c>
      <c r="C32" s="1" t="s">
        <v>36</v>
      </c>
      <c r="D32" s="1" t="s">
        <v>19</v>
      </c>
      <c r="E32" s="2">
        <f>VLOOKUP(C32,考勤!A:AM,35,0)</f>
        <v>15</v>
      </c>
      <c r="F32" s="2">
        <f>VLOOKUP(C32,考勤!$A$5:AP213,42,0)</f>
        <v>120</v>
      </c>
      <c r="G32" s="3">
        <v>18</v>
      </c>
      <c r="H32" s="4">
        <f t="shared" si="19"/>
        <v>2160</v>
      </c>
      <c r="I32" s="4">
        <f>VLOOKUP(C32,考勤!$A$5:AP213,41,0)</f>
        <v>50.5</v>
      </c>
      <c r="J32" s="3">
        <v>18</v>
      </c>
      <c r="K32" s="4">
        <f t="shared" si="20"/>
        <v>909</v>
      </c>
      <c r="L32" s="4">
        <f>IFERROR(VLOOKUP(C32,奖惩!B:D,3,0),0)</f>
        <v>-30</v>
      </c>
      <c r="M32" s="7">
        <f t="shared" si="21"/>
        <v>3039</v>
      </c>
      <c r="N32" s="7">
        <f t="shared" si="22"/>
        <v>75</v>
      </c>
      <c r="O32" s="7">
        <f t="shared" si="23"/>
        <v>3114</v>
      </c>
      <c r="P32" s="200" t="str">
        <f>IFERROR(VLOOKUP(C32,奖惩!B:C,2,0),"")</f>
        <v>扣：T恤1件*50%</v>
      </c>
      <c r="Q32" s="188"/>
      <c r="T32" s="8"/>
      <c r="U32" s="8"/>
    </row>
    <row r="33" s="187" customFormat="1" ht="30" customHeight="1" spans="1:21">
      <c r="A33" s="4">
        <f t="shared" si="18"/>
        <v>31</v>
      </c>
      <c r="B33" s="1" t="s">
        <v>31</v>
      </c>
      <c r="C33" s="1" t="s">
        <v>37</v>
      </c>
      <c r="D33" s="1" t="s">
        <v>19</v>
      </c>
      <c r="E33" s="2">
        <f>VLOOKUP(C33,考勤!A:AM,35,0)</f>
        <v>19.5</v>
      </c>
      <c r="F33" s="2">
        <f>VLOOKUP(C33,考勤!$A$5:AP216,42,0)</f>
        <v>155.5</v>
      </c>
      <c r="G33" s="3">
        <v>18</v>
      </c>
      <c r="H33" s="4">
        <f t="shared" si="19"/>
        <v>2799</v>
      </c>
      <c r="I33" s="4">
        <f>VLOOKUP(C33,考勤!$A$5:AP216,41,0)</f>
        <v>67</v>
      </c>
      <c r="J33" s="3">
        <v>18</v>
      </c>
      <c r="K33" s="4">
        <f t="shared" si="20"/>
        <v>1206</v>
      </c>
      <c r="L33" s="4">
        <f>IFERROR(VLOOKUP(C33,奖惩!B:D,3,0),0)</f>
        <v>-30</v>
      </c>
      <c r="M33" s="7">
        <f t="shared" si="21"/>
        <v>3975</v>
      </c>
      <c r="N33" s="7">
        <f t="shared" si="22"/>
        <v>97.5</v>
      </c>
      <c r="O33" s="7">
        <f t="shared" si="23"/>
        <v>4072.5</v>
      </c>
      <c r="P33" s="200" t="str">
        <f>IFERROR(VLOOKUP(C33,奖惩!B:C,2,0),"")</f>
        <v>扣：T恤1件*50%</v>
      </c>
      <c r="Q33" s="188"/>
      <c r="T33" s="8"/>
      <c r="U33" s="8"/>
    </row>
    <row r="34" s="187" customFormat="1" ht="30" customHeight="1" spans="1:21">
      <c r="A34" s="4">
        <f t="shared" si="18"/>
        <v>32</v>
      </c>
      <c r="B34" s="1" t="s">
        <v>31</v>
      </c>
      <c r="C34" s="1" t="s">
        <v>40</v>
      </c>
      <c r="D34" s="1" t="s">
        <v>19</v>
      </c>
      <c r="E34" s="2">
        <f>VLOOKUP(C34,考勤!A:AM,35,0)</f>
        <v>2</v>
      </c>
      <c r="F34" s="2">
        <f>VLOOKUP(C34,考勤!$A$5:AP196,42,0)</f>
        <v>19.5</v>
      </c>
      <c r="G34" s="3">
        <v>18</v>
      </c>
      <c r="H34" s="4">
        <f t="shared" si="19"/>
        <v>351</v>
      </c>
      <c r="I34" s="4">
        <f>VLOOKUP(C34,考勤!$A$5:AP196,41,0)</f>
        <v>1</v>
      </c>
      <c r="J34" s="3">
        <v>18</v>
      </c>
      <c r="K34" s="4">
        <f t="shared" si="20"/>
        <v>18</v>
      </c>
      <c r="L34" s="4">
        <f>IFERROR(VLOOKUP(C34,奖惩!B:D,3,0),0)</f>
        <v>0</v>
      </c>
      <c r="M34" s="7">
        <f t="shared" si="21"/>
        <v>369</v>
      </c>
      <c r="N34" s="7">
        <f t="shared" si="22"/>
        <v>10</v>
      </c>
      <c r="O34" s="7">
        <f t="shared" si="23"/>
        <v>379</v>
      </c>
      <c r="P34" s="200" t="str">
        <f>IFERROR(VLOOKUP(C34,奖惩!B:C,2,0),"")</f>
        <v/>
      </c>
      <c r="Q34" s="188"/>
      <c r="T34" s="8"/>
      <c r="U34" s="8"/>
    </row>
    <row r="35" s="187" customFormat="1" ht="30" customHeight="1" spans="1:21">
      <c r="A35" s="4">
        <f t="shared" si="18"/>
        <v>33</v>
      </c>
      <c r="B35" s="1" t="s">
        <v>31</v>
      </c>
      <c r="C35" s="1" t="s">
        <v>42</v>
      </c>
      <c r="D35" s="1" t="s">
        <v>19</v>
      </c>
      <c r="E35" s="2">
        <f>VLOOKUP(C35,考勤!A:AM,35,0)</f>
        <v>5.5</v>
      </c>
      <c r="F35" s="2">
        <f>VLOOKUP(C35,考勤!$A$5:AP197,42,0)</f>
        <v>44.5</v>
      </c>
      <c r="G35" s="3">
        <v>18</v>
      </c>
      <c r="H35" s="4">
        <f t="shared" si="19"/>
        <v>801</v>
      </c>
      <c r="I35" s="4">
        <f>VLOOKUP(C35,考勤!$A$5:AP197,41,0)</f>
        <v>14</v>
      </c>
      <c r="J35" s="3">
        <v>18</v>
      </c>
      <c r="K35" s="4">
        <f t="shared" si="20"/>
        <v>252</v>
      </c>
      <c r="L35" s="4">
        <f>IFERROR(VLOOKUP(C35,奖惩!B:D,3,0),0)</f>
        <v>0</v>
      </c>
      <c r="M35" s="7">
        <f t="shared" si="21"/>
        <v>1053</v>
      </c>
      <c r="N35" s="7">
        <f t="shared" si="22"/>
        <v>27.5</v>
      </c>
      <c r="O35" s="7">
        <f t="shared" si="23"/>
        <v>1080.5</v>
      </c>
      <c r="P35" s="200" t="str">
        <f>IFERROR(VLOOKUP(C35,奖惩!B:C,2,0),"")</f>
        <v/>
      </c>
      <c r="Q35" s="188"/>
      <c r="T35" s="8"/>
      <c r="U35" s="8"/>
    </row>
    <row r="36" s="187" customFormat="1" ht="30" customHeight="1" spans="1:21">
      <c r="A36" s="4">
        <f t="shared" ref="A36:A40" si="24">ROW()-2</f>
        <v>34</v>
      </c>
      <c r="B36" s="1" t="s">
        <v>31</v>
      </c>
      <c r="C36" s="1" t="s">
        <v>45</v>
      </c>
      <c r="D36" s="1" t="s">
        <v>19</v>
      </c>
      <c r="E36" s="2">
        <f>VLOOKUP(C36,考勤!A:AM,35,0)</f>
        <v>4</v>
      </c>
      <c r="F36" s="2">
        <f>VLOOKUP(C36,考勤!$A$5:AP199,42,0)</f>
        <v>32</v>
      </c>
      <c r="G36" s="3">
        <v>18</v>
      </c>
      <c r="H36" s="4">
        <f t="shared" ref="H36:H40" si="25">G36*F36</f>
        <v>576</v>
      </c>
      <c r="I36" s="4">
        <f>VLOOKUP(C36,考勤!$A$5:AP199,41,0)</f>
        <v>15</v>
      </c>
      <c r="J36" s="3">
        <v>18</v>
      </c>
      <c r="K36" s="4">
        <f t="shared" ref="K36:K40" si="26">J36*I36</f>
        <v>270</v>
      </c>
      <c r="L36" s="4">
        <f>IFERROR(VLOOKUP(C36,奖惩!B:D,3,0),0)</f>
        <v>-169.2</v>
      </c>
      <c r="M36" s="7">
        <f t="shared" ref="M36:M40" si="27">H36+K36+L36</f>
        <v>676.8</v>
      </c>
      <c r="N36" s="7">
        <f t="shared" ref="N36:N40" si="28">E36*5</f>
        <v>20</v>
      </c>
      <c r="O36" s="7">
        <f t="shared" ref="O36:O40" si="29">M36+N36</f>
        <v>696.8</v>
      </c>
      <c r="P36" s="200">
        <f>IFERROR(VLOOKUP(C36,奖惩!B:C,2,0),"")</f>
        <v>0.8</v>
      </c>
      <c r="Q36" s="188"/>
      <c r="T36" s="8"/>
      <c r="U36" s="8"/>
    </row>
    <row r="37" s="187" customFormat="1" ht="30" customHeight="1" spans="1:21">
      <c r="A37" s="4">
        <f t="shared" si="24"/>
        <v>35</v>
      </c>
      <c r="B37" s="1" t="s">
        <v>31</v>
      </c>
      <c r="C37" s="1" t="s">
        <v>46</v>
      </c>
      <c r="D37" s="1" t="s">
        <v>19</v>
      </c>
      <c r="E37" s="2">
        <f>VLOOKUP(C37,考勤!A:AM,35,0)</f>
        <v>4</v>
      </c>
      <c r="F37" s="2">
        <f>VLOOKUP(C37,考勤!$A$5:AP200,42,0)</f>
        <v>32</v>
      </c>
      <c r="G37" s="3">
        <v>18</v>
      </c>
      <c r="H37" s="4">
        <f t="shared" si="25"/>
        <v>576</v>
      </c>
      <c r="I37" s="4">
        <f>VLOOKUP(C37,考勤!$A$5:AP200,41,0)</f>
        <v>15</v>
      </c>
      <c r="J37" s="3">
        <v>18</v>
      </c>
      <c r="K37" s="4">
        <f t="shared" si="26"/>
        <v>270</v>
      </c>
      <c r="L37" s="4">
        <f>IFERROR(VLOOKUP(C37,奖惩!B:D,3,0),0)</f>
        <v>-169.2</v>
      </c>
      <c r="M37" s="7">
        <f t="shared" si="27"/>
        <v>676.8</v>
      </c>
      <c r="N37" s="7">
        <f t="shared" si="28"/>
        <v>20</v>
      </c>
      <c r="O37" s="7">
        <f t="shared" si="29"/>
        <v>696.8</v>
      </c>
      <c r="P37" s="200">
        <f>IFERROR(VLOOKUP(C37,奖惩!B:C,2,0),"")</f>
        <v>0.8</v>
      </c>
      <c r="Q37" s="188"/>
      <c r="T37" s="8"/>
      <c r="U37" s="8"/>
    </row>
    <row r="38" s="187" customFormat="1" ht="30" customHeight="1" spans="1:21">
      <c r="A38" s="4">
        <f t="shared" si="24"/>
        <v>36</v>
      </c>
      <c r="B38" s="1" t="s">
        <v>31</v>
      </c>
      <c r="C38" s="1" t="s">
        <v>47</v>
      </c>
      <c r="D38" s="1" t="s">
        <v>19</v>
      </c>
      <c r="E38" s="2">
        <f>VLOOKUP(C38,考勤!A:AM,35,0)</f>
        <v>5</v>
      </c>
      <c r="F38" s="2">
        <f>VLOOKUP(C38,考勤!$A$5:AP201,42,0)</f>
        <v>40</v>
      </c>
      <c r="G38" s="3">
        <v>18</v>
      </c>
      <c r="H38" s="4">
        <f t="shared" si="25"/>
        <v>720</v>
      </c>
      <c r="I38" s="4">
        <f>VLOOKUP(C38,考勤!$A$5:AP201,41,0)</f>
        <v>18</v>
      </c>
      <c r="J38" s="3">
        <v>18</v>
      </c>
      <c r="K38" s="4">
        <f t="shared" si="26"/>
        <v>324</v>
      </c>
      <c r="L38" s="4">
        <f>IFERROR(VLOOKUP(C38,奖惩!B:D,3,0),0)</f>
        <v>-208.8</v>
      </c>
      <c r="M38" s="7">
        <f t="shared" si="27"/>
        <v>835.2</v>
      </c>
      <c r="N38" s="7">
        <f t="shared" si="28"/>
        <v>25</v>
      </c>
      <c r="O38" s="7">
        <f t="shared" si="29"/>
        <v>860.2</v>
      </c>
      <c r="P38" s="200">
        <f>IFERROR(VLOOKUP(C38,奖惩!B:C,2,0),"")</f>
        <v>0.8</v>
      </c>
      <c r="Q38" s="188"/>
      <c r="T38" s="8"/>
      <c r="U38" s="8"/>
    </row>
    <row r="39" s="187" customFormat="1" ht="30" customHeight="1" spans="1:21">
      <c r="A39" s="4">
        <f t="shared" si="24"/>
        <v>37</v>
      </c>
      <c r="B39" s="1" t="s">
        <v>31</v>
      </c>
      <c r="C39" s="1" t="s">
        <v>48</v>
      </c>
      <c r="D39" s="1" t="s">
        <v>19</v>
      </c>
      <c r="E39" s="2">
        <f>VLOOKUP(C39,考勤!A:AM,35,0)</f>
        <v>1</v>
      </c>
      <c r="F39" s="2">
        <f>VLOOKUP(C39,考勤!$A$5:AP202,42,0)</f>
        <v>8</v>
      </c>
      <c r="G39" s="3">
        <v>18</v>
      </c>
      <c r="H39" s="4">
        <f t="shared" si="25"/>
        <v>144</v>
      </c>
      <c r="I39" s="4">
        <f>VLOOKUP(C39,考勤!$A$5:AP202,41,0)</f>
        <v>3</v>
      </c>
      <c r="J39" s="3">
        <v>18</v>
      </c>
      <c r="K39" s="4">
        <f t="shared" si="26"/>
        <v>54</v>
      </c>
      <c r="L39" s="4">
        <f>IFERROR(VLOOKUP(C39,奖惩!B:D,3,0),0)</f>
        <v>0</v>
      </c>
      <c r="M39" s="7">
        <f t="shared" si="27"/>
        <v>198</v>
      </c>
      <c r="N39" s="7">
        <f t="shared" si="28"/>
        <v>5</v>
      </c>
      <c r="O39" s="7">
        <f t="shared" si="29"/>
        <v>203</v>
      </c>
      <c r="P39" s="200" t="str">
        <f>IFERROR(VLOOKUP(C39,奖惩!B:C,2,0),"")</f>
        <v/>
      </c>
      <c r="Q39" s="188"/>
      <c r="T39" s="8"/>
      <c r="U39" s="8"/>
    </row>
    <row r="40" s="187" customFormat="1" ht="33" customHeight="1" spans="1:21">
      <c r="A40" s="4">
        <f t="shared" si="24"/>
        <v>38</v>
      </c>
      <c r="B40" s="1" t="s">
        <v>31</v>
      </c>
      <c r="C40" s="1" t="s">
        <v>49</v>
      </c>
      <c r="D40" s="1" t="s">
        <v>19</v>
      </c>
      <c r="E40" s="2">
        <f>VLOOKUP(C40,考勤!A:AM,35,0)</f>
        <v>26</v>
      </c>
      <c r="F40" s="2">
        <f>VLOOKUP(C40,考勤!$A$5:AP202,42,0)</f>
        <v>208</v>
      </c>
      <c r="G40" s="3">
        <v>18</v>
      </c>
      <c r="H40" s="4">
        <f t="shared" si="25"/>
        <v>3744</v>
      </c>
      <c r="I40" s="4">
        <f>VLOOKUP(C40,考勤!$A$5:AP202,41,0)</f>
        <v>83</v>
      </c>
      <c r="J40" s="3">
        <v>18</v>
      </c>
      <c r="K40" s="4">
        <f t="shared" si="26"/>
        <v>1494</v>
      </c>
      <c r="L40" s="4">
        <f>IFERROR(VLOOKUP(C40,奖惩!B:D,3,0),0)</f>
        <v>0</v>
      </c>
      <c r="M40" s="7">
        <f t="shared" si="27"/>
        <v>5238</v>
      </c>
      <c r="N40" s="7">
        <f t="shared" si="28"/>
        <v>130</v>
      </c>
      <c r="O40" s="7">
        <f t="shared" si="29"/>
        <v>5368</v>
      </c>
      <c r="P40" s="200" t="str">
        <f>IFERROR(VLOOKUP(C40,奖惩!B:C,2,0),"")</f>
        <v/>
      </c>
      <c r="Q40" s="188"/>
      <c r="T40" s="8"/>
      <c r="U40" s="8"/>
    </row>
    <row r="41" s="187" customFormat="1" ht="33" customHeight="1" spans="1:21">
      <c r="A41" s="4">
        <f t="shared" ref="A41:A50" si="30">ROW()-2</f>
        <v>39</v>
      </c>
      <c r="B41" s="1" t="s">
        <v>31</v>
      </c>
      <c r="C41" t="s">
        <v>102</v>
      </c>
      <c r="D41" s="1" t="s">
        <v>19</v>
      </c>
      <c r="E41" s="2">
        <f>VLOOKUP(C41,考勤!A:AM,35,0)</f>
        <v>2</v>
      </c>
      <c r="F41" s="2">
        <f>VLOOKUP(C41,考勤!$A$5:AP203,42,0)</f>
        <v>16</v>
      </c>
      <c r="G41" s="3">
        <v>18</v>
      </c>
      <c r="H41" s="4">
        <f t="shared" ref="H41:H50" si="31">G41*F41</f>
        <v>288</v>
      </c>
      <c r="I41" s="4">
        <f>VLOOKUP(C41,考勤!$A$5:AP203,41,0)</f>
        <v>6</v>
      </c>
      <c r="J41" s="3">
        <v>18</v>
      </c>
      <c r="K41" s="4">
        <f t="shared" ref="K41:K50" si="32">J41*I41</f>
        <v>108</v>
      </c>
      <c r="L41" s="4">
        <f>IFERROR(VLOOKUP(C41,奖惩!B:D,3,0),0)</f>
        <v>0</v>
      </c>
      <c r="M41" s="7">
        <f t="shared" ref="M41:M50" si="33">H41+K41+L41</f>
        <v>396</v>
      </c>
      <c r="N41" s="7">
        <f t="shared" ref="N41:N50" si="34">E41*5</f>
        <v>10</v>
      </c>
      <c r="O41" s="7">
        <f t="shared" ref="O41:O50" si="35">M41+N41</f>
        <v>406</v>
      </c>
      <c r="P41" s="200" t="str">
        <f>IFERROR(VLOOKUP(C41,奖惩!B:C,2,0),"")</f>
        <v/>
      </c>
      <c r="Q41" s="188"/>
      <c r="T41" s="8"/>
      <c r="U41" s="8"/>
    </row>
    <row r="42" s="187" customFormat="1" ht="30" customHeight="1" spans="1:21">
      <c r="A42" s="4">
        <f t="shared" si="30"/>
        <v>40</v>
      </c>
      <c r="B42" s="1" t="s">
        <v>50</v>
      </c>
      <c r="C42" s="1" t="s">
        <v>51</v>
      </c>
      <c r="D42" s="1" t="s">
        <v>19</v>
      </c>
      <c r="E42" s="2">
        <f>VLOOKUP(C42,考勤!A:AM,35,0)</f>
        <v>4</v>
      </c>
      <c r="F42" s="2">
        <f>VLOOKUP(C42,考勤!$A$5:AP222,42,0)</f>
        <v>32</v>
      </c>
      <c r="G42" s="3">
        <v>19</v>
      </c>
      <c r="H42" s="4">
        <f t="shared" si="31"/>
        <v>608</v>
      </c>
      <c r="I42" s="4">
        <f>VLOOKUP(C42,考勤!$A$5:AP222,41,0)</f>
        <v>8</v>
      </c>
      <c r="J42" s="3">
        <v>19</v>
      </c>
      <c r="K42" s="4">
        <f t="shared" si="32"/>
        <v>152</v>
      </c>
      <c r="L42" s="4">
        <f>IFERROR(VLOOKUP(C42,奖惩!B:D,3,0),0)</f>
        <v>-152</v>
      </c>
      <c r="M42" s="7">
        <f t="shared" si="33"/>
        <v>608</v>
      </c>
      <c r="N42" s="7">
        <f t="shared" si="34"/>
        <v>20</v>
      </c>
      <c r="O42" s="7">
        <f t="shared" si="35"/>
        <v>628</v>
      </c>
      <c r="P42" s="200">
        <f>IFERROR(VLOOKUP(C42,奖惩!B:C,2,0),"")</f>
        <v>0.8</v>
      </c>
      <c r="Q42" s="188"/>
      <c r="T42" s="8"/>
      <c r="U42" s="8"/>
    </row>
    <row r="43" s="187" customFormat="1" ht="30" customHeight="1" spans="1:21">
      <c r="A43" s="4">
        <f t="shared" si="30"/>
        <v>41</v>
      </c>
      <c r="B43" s="1" t="s">
        <v>50</v>
      </c>
      <c r="C43" s="1" t="s">
        <v>103</v>
      </c>
      <c r="D43" s="1" t="s">
        <v>19</v>
      </c>
      <c r="E43" s="2">
        <f>VLOOKUP(C43,考勤!A:AM,35,0)</f>
        <v>1</v>
      </c>
      <c r="F43" s="2">
        <f>VLOOKUP(C43,考勤!$A$5:AP224,42,0)</f>
        <v>8</v>
      </c>
      <c r="G43" s="3">
        <v>19</v>
      </c>
      <c r="H43" s="4">
        <f t="shared" si="31"/>
        <v>152</v>
      </c>
      <c r="I43" s="4">
        <f>VLOOKUP(C43,考勤!$A$5:AP224,41,0)</f>
        <v>2</v>
      </c>
      <c r="J43" s="3">
        <v>19</v>
      </c>
      <c r="K43" s="4">
        <f t="shared" si="32"/>
        <v>38</v>
      </c>
      <c r="L43" s="4">
        <f>IFERROR(VLOOKUP(C43,奖惩!B:D,3,0),0)</f>
        <v>0</v>
      </c>
      <c r="M43" s="7">
        <f t="shared" si="33"/>
        <v>190</v>
      </c>
      <c r="N43" s="7">
        <f t="shared" si="34"/>
        <v>5</v>
      </c>
      <c r="O43" s="7">
        <f t="shared" si="35"/>
        <v>195</v>
      </c>
      <c r="P43" s="200" t="str">
        <f>IFERROR(VLOOKUP(C43,奖惩!B:C,2,0),"")</f>
        <v/>
      </c>
      <c r="Q43" s="188"/>
      <c r="T43" s="8"/>
      <c r="U43" s="8"/>
    </row>
    <row r="44" s="187" customFormat="1" ht="30" customHeight="1" spans="1:21">
      <c r="A44" s="4">
        <f t="shared" si="30"/>
        <v>42</v>
      </c>
      <c r="B44" s="1" t="s">
        <v>50</v>
      </c>
      <c r="C44" s="1" t="s">
        <v>54</v>
      </c>
      <c r="D44" s="1" t="s">
        <v>19</v>
      </c>
      <c r="E44" s="2">
        <f>VLOOKUP(C44,考勤!A:AM,35,0)</f>
        <v>28.5</v>
      </c>
      <c r="F44" s="2">
        <f>VLOOKUP(C44,考勤!$A$5:AP224,42,0)</f>
        <v>231</v>
      </c>
      <c r="G44" s="194">
        <v>20</v>
      </c>
      <c r="H44" s="4">
        <f t="shared" si="31"/>
        <v>4620</v>
      </c>
      <c r="I44" s="4">
        <f>VLOOKUP(C44,考勤!$A$5:AP224,41,0)</f>
        <v>109.5</v>
      </c>
      <c r="J44" s="194">
        <v>20</v>
      </c>
      <c r="K44" s="4">
        <f t="shared" si="32"/>
        <v>2190</v>
      </c>
      <c r="L44" s="4">
        <f>IFERROR(VLOOKUP(C44,奖惩!B:D,3,0),0)</f>
        <v>300</v>
      </c>
      <c r="M44" s="7">
        <f t="shared" si="33"/>
        <v>7110</v>
      </c>
      <c r="N44" s="7">
        <f t="shared" si="34"/>
        <v>142.5</v>
      </c>
      <c r="O44" s="7">
        <f t="shared" si="35"/>
        <v>7252.5</v>
      </c>
      <c r="P44" s="200" t="str">
        <f>IFERROR(VLOOKUP(C44,奖惩!B:C,2,0),"")</f>
        <v>夜班补助</v>
      </c>
      <c r="Q44" s="188"/>
      <c r="T44" s="8"/>
      <c r="U44" s="8"/>
    </row>
    <row r="45" s="187" customFormat="1" ht="30" customHeight="1" spans="1:21">
      <c r="A45" s="4">
        <f t="shared" si="30"/>
        <v>43</v>
      </c>
      <c r="B45" s="1" t="s">
        <v>56</v>
      </c>
      <c r="C45" s="1" t="s">
        <v>57</v>
      </c>
      <c r="D45" s="1" t="s">
        <v>19</v>
      </c>
      <c r="E45" s="2">
        <f>VLOOKUP(C45,考勤!A:AM,35,0)</f>
        <v>29</v>
      </c>
      <c r="F45" s="2">
        <f>VLOOKUP(C45,考勤!$A$5:AP231,42,0)</f>
        <v>232</v>
      </c>
      <c r="G45" s="3">
        <v>18</v>
      </c>
      <c r="H45" s="4">
        <f t="shared" si="31"/>
        <v>4176</v>
      </c>
      <c r="I45" s="4">
        <f>VLOOKUP(C45,考勤!$A$5:AP227,41,0)</f>
        <v>95</v>
      </c>
      <c r="J45" s="3">
        <v>18</v>
      </c>
      <c r="K45" s="4">
        <f t="shared" si="32"/>
        <v>1710</v>
      </c>
      <c r="L45" s="4">
        <f>IFERROR(VLOOKUP(C45,奖惩!B:D,3,0),0)</f>
        <v>0</v>
      </c>
      <c r="M45" s="7">
        <f t="shared" si="33"/>
        <v>5886</v>
      </c>
      <c r="N45" s="7">
        <f t="shared" si="34"/>
        <v>145</v>
      </c>
      <c r="O45" s="7">
        <f t="shared" si="35"/>
        <v>6031</v>
      </c>
      <c r="P45" s="200" t="str">
        <f>IFERROR(VLOOKUP(C45,奖惩!B:C,2,0),"")</f>
        <v/>
      </c>
      <c r="Q45" s="188"/>
      <c r="T45" s="8"/>
      <c r="U45" s="8"/>
    </row>
    <row r="46" s="187" customFormat="1" ht="30" customHeight="1" spans="1:21">
      <c r="A46" s="4">
        <f t="shared" si="30"/>
        <v>44</v>
      </c>
      <c r="B46" s="1" t="s">
        <v>56</v>
      </c>
      <c r="C46" s="195" t="s">
        <v>104</v>
      </c>
      <c r="D46" s="1" t="s">
        <v>19</v>
      </c>
      <c r="E46" s="2">
        <f>VLOOKUP(C46,考勤!A:AM,35,0)</f>
        <v>11</v>
      </c>
      <c r="F46" s="2">
        <f>VLOOKUP(C46,考勤!$A$5:AP221,42,0)</f>
        <v>88</v>
      </c>
      <c r="G46" s="3">
        <v>18</v>
      </c>
      <c r="H46" s="4">
        <f t="shared" si="31"/>
        <v>1584</v>
      </c>
      <c r="I46" s="4">
        <f>VLOOKUP(C46,考勤!$A$5:AP221,41,0)</f>
        <v>14.5</v>
      </c>
      <c r="J46" s="3">
        <v>18</v>
      </c>
      <c r="K46" s="4">
        <f t="shared" si="32"/>
        <v>261</v>
      </c>
      <c r="L46" s="4">
        <f>IFERROR(VLOOKUP(C46,奖惩!B:D,3,0),0)</f>
        <v>0</v>
      </c>
      <c r="M46" s="7">
        <f t="shared" si="33"/>
        <v>1845</v>
      </c>
      <c r="N46" s="7">
        <f t="shared" si="34"/>
        <v>55</v>
      </c>
      <c r="O46" s="7">
        <f t="shared" si="35"/>
        <v>1900</v>
      </c>
      <c r="P46" s="200" t="str">
        <f>IFERROR(VLOOKUP(C46,奖惩!B:C,2,0),"")</f>
        <v/>
      </c>
      <c r="Q46" s="188"/>
      <c r="T46" s="8"/>
      <c r="U46" s="8"/>
    </row>
    <row r="47" s="187" customFormat="1" ht="30" customHeight="1" spans="1:21">
      <c r="A47" s="4">
        <f t="shared" si="30"/>
        <v>45</v>
      </c>
      <c r="B47" s="1" t="s">
        <v>56</v>
      </c>
      <c r="C47" s="195" t="s">
        <v>105</v>
      </c>
      <c r="D47" s="1" t="s">
        <v>19</v>
      </c>
      <c r="E47" s="2">
        <f>VLOOKUP(C47,考勤!A:AM,35,0)</f>
        <v>11</v>
      </c>
      <c r="F47" s="2">
        <f>VLOOKUP(C47,考勤!$A$5:AP223,42,0)</f>
        <v>87</v>
      </c>
      <c r="G47" s="3">
        <v>18</v>
      </c>
      <c r="H47" s="4">
        <f t="shared" si="31"/>
        <v>1566</v>
      </c>
      <c r="I47" s="4">
        <f>VLOOKUP(C47,考勤!$A$5:AP223,41,0)</f>
        <v>31</v>
      </c>
      <c r="J47" s="3">
        <v>18</v>
      </c>
      <c r="K47" s="4">
        <f t="shared" si="32"/>
        <v>558</v>
      </c>
      <c r="L47" s="4">
        <f>IFERROR(VLOOKUP(C47,奖惩!B:D,3,0),0)</f>
        <v>0</v>
      </c>
      <c r="M47" s="7">
        <f t="shared" si="33"/>
        <v>2124</v>
      </c>
      <c r="N47" s="7">
        <f t="shared" si="34"/>
        <v>55</v>
      </c>
      <c r="O47" s="7">
        <f t="shared" si="35"/>
        <v>2179</v>
      </c>
      <c r="P47" s="200" t="str">
        <f>IFERROR(VLOOKUP(C47,奖惩!B:C,2,0),"")</f>
        <v/>
      </c>
      <c r="Q47" s="188"/>
      <c r="T47" s="8"/>
      <c r="U47" s="8"/>
    </row>
    <row r="48" s="187" customFormat="1" ht="30" customHeight="1" spans="1:21">
      <c r="A48" s="4">
        <f t="shared" si="30"/>
        <v>46</v>
      </c>
      <c r="B48" s="1" t="s">
        <v>56</v>
      </c>
      <c r="C48" s="195" t="s">
        <v>106</v>
      </c>
      <c r="D48" s="1" t="s">
        <v>19</v>
      </c>
      <c r="E48" s="2">
        <f>VLOOKUP(C48,考勤!A:AM,35,0)</f>
        <v>11</v>
      </c>
      <c r="F48" s="2">
        <f>VLOOKUP(C48,考勤!$A$5:AP224,42,0)</f>
        <v>87</v>
      </c>
      <c r="G48" s="3">
        <v>18</v>
      </c>
      <c r="H48" s="4">
        <f t="shared" si="31"/>
        <v>1566</v>
      </c>
      <c r="I48" s="4">
        <f>VLOOKUP(C48,考勤!$A$5:AP224,41,0)</f>
        <v>24</v>
      </c>
      <c r="J48" s="3">
        <v>18</v>
      </c>
      <c r="K48" s="4">
        <f t="shared" si="32"/>
        <v>432</v>
      </c>
      <c r="L48" s="4">
        <f>IFERROR(VLOOKUP(C48,奖惩!B:D,3,0),0)</f>
        <v>0</v>
      </c>
      <c r="M48" s="7">
        <f t="shared" si="33"/>
        <v>1998</v>
      </c>
      <c r="N48" s="7">
        <f t="shared" si="34"/>
        <v>55</v>
      </c>
      <c r="O48" s="7">
        <f t="shared" si="35"/>
        <v>2053</v>
      </c>
      <c r="P48" s="200" t="str">
        <f>IFERROR(VLOOKUP(C48,奖惩!B:C,2,0),"")</f>
        <v/>
      </c>
      <c r="Q48" s="188"/>
      <c r="T48" s="8"/>
      <c r="U48" s="8"/>
    </row>
    <row r="49" s="187" customFormat="1" ht="30" customHeight="1" spans="1:21">
      <c r="A49" s="4">
        <f t="shared" si="30"/>
        <v>47</v>
      </c>
      <c r="B49" s="1" t="s">
        <v>56</v>
      </c>
      <c r="C49" s="195" t="s">
        <v>107</v>
      </c>
      <c r="D49" s="1" t="s">
        <v>19</v>
      </c>
      <c r="E49" s="2">
        <f>VLOOKUP(C49,考勤!A:AM,35,0)</f>
        <v>2</v>
      </c>
      <c r="F49" s="2">
        <f>VLOOKUP(C49,考勤!$A$5:AP225,42,0)</f>
        <v>16</v>
      </c>
      <c r="G49" s="3">
        <v>18</v>
      </c>
      <c r="H49" s="4">
        <f t="shared" si="31"/>
        <v>288</v>
      </c>
      <c r="I49" s="4">
        <f>VLOOKUP(C49,考勤!$A$5:AP225,41,0)</f>
        <v>4.5</v>
      </c>
      <c r="J49" s="3">
        <v>18</v>
      </c>
      <c r="K49" s="4">
        <f t="shared" si="32"/>
        <v>81</v>
      </c>
      <c r="L49" s="4">
        <f>IFERROR(VLOOKUP(C49,奖惩!B:D,3,0),0)</f>
        <v>0</v>
      </c>
      <c r="M49" s="7">
        <f t="shared" si="33"/>
        <v>369</v>
      </c>
      <c r="N49" s="7">
        <f t="shared" si="34"/>
        <v>10</v>
      </c>
      <c r="O49" s="7">
        <f t="shared" si="35"/>
        <v>379</v>
      </c>
      <c r="P49" s="200" t="str">
        <f>IFERROR(VLOOKUP(C49,奖惩!B:C,2,0),"")</f>
        <v/>
      </c>
      <c r="Q49" s="188"/>
      <c r="T49" s="8"/>
      <c r="U49" s="8"/>
    </row>
    <row r="50" s="187" customFormat="1" ht="30" customHeight="1" spans="1:21">
      <c r="A50" s="4">
        <f t="shared" ref="A50:A60" si="36">ROW()-2</f>
        <v>48</v>
      </c>
      <c r="B50" s="1" t="s">
        <v>56</v>
      </c>
      <c r="C50" s="5" t="s">
        <v>60</v>
      </c>
      <c r="D50" s="1" t="s">
        <v>19</v>
      </c>
      <c r="E50" s="2">
        <f>VLOOKUP(C50,考勤!A:AM,35,0)</f>
        <v>21.5</v>
      </c>
      <c r="F50" s="2">
        <f>VLOOKUP(C50,考勤!$A$5:AP226,42,0)</f>
        <v>169.5</v>
      </c>
      <c r="G50" s="3">
        <v>18</v>
      </c>
      <c r="H50" s="4">
        <f t="shared" ref="H50:H60" si="37">G50*F50</f>
        <v>3051</v>
      </c>
      <c r="I50" s="4">
        <f>VLOOKUP(C50,考勤!$A$5:AP226,41,0)</f>
        <v>48</v>
      </c>
      <c r="J50" s="3">
        <v>18</v>
      </c>
      <c r="K50" s="4">
        <f t="shared" ref="K50:K60" si="38">J50*I50</f>
        <v>864</v>
      </c>
      <c r="L50" s="4">
        <f>IFERROR(VLOOKUP(C50,奖惩!B:D,3,0),0)</f>
        <v>0</v>
      </c>
      <c r="M50" s="7">
        <f t="shared" ref="M50:M60" si="39">H50+K50+L50</f>
        <v>3915</v>
      </c>
      <c r="N50" s="7">
        <f t="shared" ref="N50:N60" si="40">E50*5</f>
        <v>107.5</v>
      </c>
      <c r="O50" s="7">
        <f t="shared" ref="O50:O60" si="41">M50+N50</f>
        <v>4022.5</v>
      </c>
      <c r="P50" s="200" t="str">
        <f>IFERROR(VLOOKUP(C50,奖惩!B:C,2,0),"")</f>
        <v/>
      </c>
      <c r="Q50" s="188"/>
      <c r="T50" s="8"/>
      <c r="U50" s="8"/>
    </row>
    <row r="51" s="187" customFormat="1" ht="30" customHeight="1" spans="1:21">
      <c r="A51" s="4">
        <f t="shared" si="36"/>
        <v>49</v>
      </c>
      <c r="B51" s="1" t="s">
        <v>61</v>
      </c>
      <c r="C51" s="195" t="s">
        <v>62</v>
      </c>
      <c r="D51" s="1" t="s">
        <v>19</v>
      </c>
      <c r="E51" s="2">
        <f>VLOOKUP(C51,考勤!A:AM,35,0)</f>
        <v>26.5</v>
      </c>
      <c r="F51" s="2">
        <f>VLOOKUP(C51,考勤!$A$5:AP392,42,0)</f>
        <v>215</v>
      </c>
      <c r="G51" s="3">
        <v>19.5</v>
      </c>
      <c r="H51" s="4">
        <f t="shared" si="37"/>
        <v>4192.5</v>
      </c>
      <c r="I51" s="4">
        <f>VLOOKUP(C51,考勤!$A$5:AP210,41,0)</f>
        <v>118.5</v>
      </c>
      <c r="J51" s="3">
        <v>20.5</v>
      </c>
      <c r="K51" s="4">
        <f t="shared" si="38"/>
        <v>2429.25</v>
      </c>
      <c r="L51" s="4">
        <f>IFERROR(VLOOKUP(C51,奖惩!B:D,3,0),0)</f>
        <v>-19</v>
      </c>
      <c r="M51" s="7">
        <f t="shared" si="39"/>
        <v>6602.75</v>
      </c>
      <c r="N51" s="7">
        <f t="shared" si="40"/>
        <v>132.5</v>
      </c>
      <c r="O51" s="7">
        <f t="shared" si="41"/>
        <v>6735.25</v>
      </c>
      <c r="P51" s="200" t="str">
        <f>IFERROR(VLOOKUP(C51,奖惩!B:C,2,0),"")</f>
        <v>车间绩效考核</v>
      </c>
      <c r="Q51" s="188"/>
      <c r="T51" s="8"/>
      <c r="U51" s="8"/>
    </row>
    <row r="52" s="187" customFormat="1" ht="30" customHeight="1" spans="1:21">
      <c r="A52" s="4">
        <f t="shared" si="36"/>
        <v>50</v>
      </c>
      <c r="B52" s="1" t="s">
        <v>61</v>
      </c>
      <c r="C52" s="1" t="s">
        <v>63</v>
      </c>
      <c r="D52" s="1" t="s">
        <v>19</v>
      </c>
      <c r="E52" s="2">
        <f>VLOOKUP(C52,考勤!A:AM,35,0)</f>
        <v>2.5</v>
      </c>
      <c r="F52" s="2">
        <f>VLOOKUP(C52,考勤!$A$5:AP207,42,0)</f>
        <v>22</v>
      </c>
      <c r="G52" s="3">
        <v>19.5</v>
      </c>
      <c r="H52" s="4">
        <f t="shared" si="37"/>
        <v>429</v>
      </c>
      <c r="I52" s="4">
        <f>VLOOKUP(C52,考勤!$A$5:AP213,41,0)</f>
        <v>7.5</v>
      </c>
      <c r="J52" s="3">
        <v>20.5</v>
      </c>
      <c r="K52" s="4">
        <f t="shared" si="38"/>
        <v>153.75</v>
      </c>
      <c r="L52" s="4">
        <f>IFERROR(VLOOKUP(C52,奖惩!B:D,3,0),0)</f>
        <v>-116.55</v>
      </c>
      <c r="M52" s="7">
        <f t="shared" si="39"/>
        <v>466.2</v>
      </c>
      <c r="N52" s="7">
        <f t="shared" si="40"/>
        <v>12.5</v>
      </c>
      <c r="O52" s="7">
        <f t="shared" si="41"/>
        <v>478.7</v>
      </c>
      <c r="P52" s="200">
        <f>IFERROR(VLOOKUP(C52,奖惩!B:C,2,0),"")</f>
        <v>0.8</v>
      </c>
      <c r="Q52" s="188"/>
      <c r="T52" s="8"/>
      <c r="U52" s="8"/>
    </row>
    <row r="53" s="187" customFormat="1" ht="30" customHeight="1" spans="1:21">
      <c r="A53" s="4">
        <f t="shared" si="36"/>
        <v>51</v>
      </c>
      <c r="B53" s="1" t="s">
        <v>64</v>
      </c>
      <c r="C53" s="1" t="s">
        <v>65</v>
      </c>
      <c r="D53" s="1" t="s">
        <v>19</v>
      </c>
      <c r="E53" s="2">
        <f>VLOOKUP(C53,考勤!A:AM,35,0)</f>
        <v>30</v>
      </c>
      <c r="F53" s="2">
        <f>VLOOKUP(C53,考勤!$A$5:AP208,42,0)</f>
        <v>240</v>
      </c>
      <c r="G53" s="3">
        <v>19.5</v>
      </c>
      <c r="H53" s="4">
        <f t="shared" si="37"/>
        <v>4680</v>
      </c>
      <c r="I53" s="4">
        <f>VLOOKUP(C53,考勤!$A$5:AP214,41,0)</f>
        <v>145</v>
      </c>
      <c r="J53" s="3">
        <v>20.5</v>
      </c>
      <c r="K53" s="4">
        <f t="shared" si="38"/>
        <v>2972.5</v>
      </c>
      <c r="L53" s="4">
        <f>IFERROR(VLOOKUP(C53,奖惩!B:D,3,0),0)</f>
        <v>23</v>
      </c>
      <c r="M53" s="7">
        <f t="shared" si="39"/>
        <v>7675.5</v>
      </c>
      <c r="N53" s="7">
        <f t="shared" si="40"/>
        <v>150</v>
      </c>
      <c r="O53" s="7">
        <f t="shared" si="41"/>
        <v>7825.5</v>
      </c>
      <c r="P53" s="200" t="str">
        <f>IFERROR(VLOOKUP(C53,奖惩!B:C,2,0),"")</f>
        <v>员工自检意识正激励</v>
      </c>
      <c r="Q53" s="188"/>
      <c r="T53" s="8"/>
      <c r="U53" s="8"/>
    </row>
    <row r="54" s="187" customFormat="1" ht="30" customHeight="1" spans="1:21">
      <c r="A54" s="4">
        <f t="shared" si="36"/>
        <v>52</v>
      </c>
      <c r="B54" s="1" t="s">
        <v>61</v>
      </c>
      <c r="C54" s="5" t="s">
        <v>67</v>
      </c>
      <c r="D54" s="1" t="s">
        <v>19</v>
      </c>
      <c r="E54" s="2">
        <f>VLOOKUP(C54,考勤!A:AM,35,0)</f>
        <v>19.5</v>
      </c>
      <c r="F54" s="2">
        <f>VLOOKUP(C54,考勤!$A$5:AP210,42,0)</f>
        <v>159</v>
      </c>
      <c r="G54" s="3">
        <v>19.5</v>
      </c>
      <c r="H54" s="4">
        <f t="shared" si="37"/>
        <v>3100.5</v>
      </c>
      <c r="I54" s="4">
        <f>VLOOKUP(C54,考勤!$A$5:AP216,41,0)</f>
        <v>76</v>
      </c>
      <c r="J54" s="3">
        <v>20.5</v>
      </c>
      <c r="K54" s="4">
        <f t="shared" si="38"/>
        <v>1558</v>
      </c>
      <c r="L54" s="4">
        <f>IFERROR(VLOOKUP(C54,奖惩!B:D,3,0),0)</f>
        <v>-30</v>
      </c>
      <c r="M54" s="7">
        <f t="shared" si="39"/>
        <v>4628.5</v>
      </c>
      <c r="N54" s="7">
        <f t="shared" si="40"/>
        <v>97.5</v>
      </c>
      <c r="O54" s="7">
        <f t="shared" si="41"/>
        <v>4726</v>
      </c>
      <c r="P54" s="200" t="str">
        <f>IFERROR(VLOOKUP(C54,奖惩!B:C,2,0),"")</f>
        <v>扣：T恤1件*50%</v>
      </c>
      <c r="Q54" s="188"/>
      <c r="T54" s="8"/>
      <c r="U54" s="8"/>
    </row>
    <row r="55" s="187" customFormat="1" ht="30" customHeight="1" spans="1:21">
      <c r="A55" s="4">
        <f t="shared" si="36"/>
        <v>53</v>
      </c>
      <c r="B55" s="1" t="s">
        <v>61</v>
      </c>
      <c r="C55" s="5" t="s">
        <v>108</v>
      </c>
      <c r="D55" s="1" t="s">
        <v>19</v>
      </c>
      <c r="E55" s="2">
        <f>VLOOKUP(C55,考勤!A:AM,35,0)</f>
        <v>6.5</v>
      </c>
      <c r="F55" s="2">
        <f>VLOOKUP(C55,考勤!$A$5:AP211,42,0)</f>
        <v>55</v>
      </c>
      <c r="G55" s="3">
        <v>19.5</v>
      </c>
      <c r="H55" s="4">
        <f t="shared" si="37"/>
        <v>1072.5</v>
      </c>
      <c r="I55" s="4">
        <f>VLOOKUP(C55,考勤!$A$5:AP217,41,0)</f>
        <v>13</v>
      </c>
      <c r="J55" s="3">
        <v>20.5</v>
      </c>
      <c r="K55" s="4">
        <f t="shared" si="38"/>
        <v>266.5</v>
      </c>
      <c r="L55" s="4">
        <f>IFERROR(VLOOKUP(C55,奖惩!B:D,3,0),0)</f>
        <v>-267.8</v>
      </c>
      <c r="M55" s="7">
        <f t="shared" si="39"/>
        <v>1071.2</v>
      </c>
      <c r="N55" s="7">
        <f t="shared" si="40"/>
        <v>32.5</v>
      </c>
      <c r="O55" s="7">
        <f t="shared" si="41"/>
        <v>1103.7</v>
      </c>
      <c r="P55" s="200">
        <f>IFERROR(VLOOKUP(C55,奖惩!B:C,2,0),"")</f>
        <v>0.8</v>
      </c>
      <c r="Q55" s="188"/>
      <c r="T55" s="8"/>
      <c r="U55" s="8"/>
    </row>
    <row r="56" s="187" customFormat="1" ht="30" customHeight="1" spans="1:21">
      <c r="A56" s="4">
        <f t="shared" si="36"/>
        <v>54</v>
      </c>
      <c r="B56" s="1" t="s">
        <v>61</v>
      </c>
      <c r="C56" s="5" t="s">
        <v>109</v>
      </c>
      <c r="D56" s="1" t="s">
        <v>19</v>
      </c>
      <c r="E56" s="2">
        <f>VLOOKUP(C56,考勤!A:AM,35,0)</f>
        <v>13</v>
      </c>
      <c r="F56" s="2">
        <f>VLOOKUP(C56,考勤!$A$5:AP211,42,0)</f>
        <v>103.5</v>
      </c>
      <c r="G56" s="3">
        <v>19.5</v>
      </c>
      <c r="H56" s="4">
        <f t="shared" si="37"/>
        <v>2018.25</v>
      </c>
      <c r="I56" s="4">
        <f>VLOOKUP(C56,考勤!$A$5:AP217,41,0)</f>
        <v>63.5</v>
      </c>
      <c r="J56" s="3">
        <v>20.5</v>
      </c>
      <c r="K56" s="4">
        <f t="shared" si="38"/>
        <v>1301.75</v>
      </c>
      <c r="L56" s="4">
        <f>IFERROR(VLOOKUP(C56,奖惩!B:D,3,0),0)</f>
        <v>0</v>
      </c>
      <c r="M56" s="7">
        <f t="shared" si="39"/>
        <v>3320</v>
      </c>
      <c r="N56" s="7">
        <f t="shared" si="40"/>
        <v>65</v>
      </c>
      <c r="O56" s="7">
        <f t="shared" si="41"/>
        <v>3385</v>
      </c>
      <c r="P56" s="200" t="str">
        <f>IFERROR(VLOOKUP(C56,奖惩!B:C,2,0),"")</f>
        <v/>
      </c>
      <c r="Q56" s="188"/>
      <c r="T56" s="8"/>
      <c r="U56" s="8"/>
    </row>
    <row r="57" s="187" customFormat="1" ht="30" customHeight="1" spans="1:21">
      <c r="A57" s="4">
        <f t="shared" si="36"/>
        <v>55</v>
      </c>
      <c r="B57" s="1" t="s">
        <v>61</v>
      </c>
      <c r="C57" s="5" t="s">
        <v>110</v>
      </c>
      <c r="D57" s="1" t="s">
        <v>19</v>
      </c>
      <c r="E57" s="2">
        <f>VLOOKUP(C57,考勤!A:AM,35,0)</f>
        <v>14</v>
      </c>
      <c r="F57" s="2">
        <f>VLOOKUP(C57,考勤!$A$5:AP212,42,0)</f>
        <v>112</v>
      </c>
      <c r="G57" s="3">
        <v>19.5</v>
      </c>
      <c r="H57" s="4">
        <f t="shared" si="37"/>
        <v>2184</v>
      </c>
      <c r="I57" s="4">
        <f>VLOOKUP(C57,考勤!$A$5:AP218,41,0)</f>
        <v>54.5</v>
      </c>
      <c r="J57" s="3">
        <v>20.5</v>
      </c>
      <c r="K57" s="4">
        <f t="shared" si="38"/>
        <v>1117.25</v>
      </c>
      <c r="L57" s="4">
        <f>IFERROR(VLOOKUP(C57,奖惩!B:D,3,0),0)</f>
        <v>0</v>
      </c>
      <c r="M57" s="7">
        <f t="shared" si="39"/>
        <v>3301.25</v>
      </c>
      <c r="N57" s="7">
        <f t="shared" si="40"/>
        <v>70</v>
      </c>
      <c r="O57" s="7">
        <f t="shared" si="41"/>
        <v>3371.25</v>
      </c>
      <c r="P57" s="200" t="str">
        <f>IFERROR(VLOOKUP(C57,奖惩!B:C,2,0),"")</f>
        <v/>
      </c>
      <c r="Q57" s="188"/>
      <c r="T57" s="8"/>
      <c r="U57" s="8"/>
    </row>
    <row r="58" s="187" customFormat="1" ht="30" customHeight="1" spans="1:21">
      <c r="A58" s="4">
        <f t="shared" si="36"/>
        <v>56</v>
      </c>
      <c r="B58" s="1" t="s">
        <v>61</v>
      </c>
      <c r="C58" s="5" t="s">
        <v>70</v>
      </c>
      <c r="D58" s="1" t="s">
        <v>19</v>
      </c>
      <c r="E58" s="2">
        <f>VLOOKUP(C58,考勤!A:AM,35,0)</f>
        <v>16</v>
      </c>
      <c r="F58" s="2">
        <f>VLOOKUP(C58,考勤!$A$5:AP211,42,0)</f>
        <v>133.5</v>
      </c>
      <c r="G58" s="3">
        <v>19.5</v>
      </c>
      <c r="H58" s="4">
        <f t="shared" si="37"/>
        <v>2603.25</v>
      </c>
      <c r="I58" s="4">
        <f>VLOOKUP(C58,考勤!$A$5:AP217,41,0)</f>
        <v>58.5</v>
      </c>
      <c r="J58" s="3">
        <v>20.5</v>
      </c>
      <c r="K58" s="4">
        <f t="shared" si="38"/>
        <v>1199.25</v>
      </c>
      <c r="L58" s="4">
        <f>IFERROR(VLOOKUP(C58,奖惩!B:D,3,0),0)</f>
        <v>0</v>
      </c>
      <c r="M58" s="7">
        <f t="shared" si="39"/>
        <v>3802.5</v>
      </c>
      <c r="N58" s="7">
        <f t="shared" si="40"/>
        <v>80</v>
      </c>
      <c r="O58" s="7">
        <f t="shared" si="41"/>
        <v>3882.5</v>
      </c>
      <c r="P58" s="200" t="str">
        <f>IFERROR(VLOOKUP(C58,奖惩!B:C,2,0),"")</f>
        <v/>
      </c>
      <c r="Q58" s="188"/>
      <c r="T58" s="8"/>
      <c r="U58" s="8"/>
    </row>
    <row r="59" s="187" customFormat="1" ht="30" customHeight="1" spans="1:21">
      <c r="A59" s="4">
        <f t="shared" si="36"/>
        <v>57</v>
      </c>
      <c r="B59" s="1" t="s">
        <v>64</v>
      </c>
      <c r="C59" s="1" t="s">
        <v>71</v>
      </c>
      <c r="D59" s="1" t="s">
        <v>19</v>
      </c>
      <c r="E59" s="2">
        <f>VLOOKUP(C59,考勤!A:AM,35,0)</f>
        <v>29</v>
      </c>
      <c r="F59" s="2">
        <f>VLOOKUP(C59,考勤!$A$5:AP212,42,0)</f>
        <v>232</v>
      </c>
      <c r="G59" s="3">
        <v>19.5</v>
      </c>
      <c r="H59" s="4">
        <f t="shared" si="37"/>
        <v>4524</v>
      </c>
      <c r="I59" s="4">
        <f>VLOOKUP(C59,考勤!$A$5:AP218,41,0)</f>
        <v>156.5</v>
      </c>
      <c r="J59" s="3">
        <v>20.5</v>
      </c>
      <c r="K59" s="4">
        <f t="shared" si="38"/>
        <v>3208.25</v>
      </c>
      <c r="L59" s="4">
        <f>IFERROR(VLOOKUP(C59,奖惩!B:D,3,0),0)</f>
        <v>-27</v>
      </c>
      <c r="M59" s="7">
        <f t="shared" si="39"/>
        <v>7705.25</v>
      </c>
      <c r="N59" s="7">
        <f t="shared" si="40"/>
        <v>145</v>
      </c>
      <c r="O59" s="7">
        <f t="shared" si="41"/>
        <v>7850.25</v>
      </c>
      <c r="P59" s="200" t="str">
        <f>IFERROR(VLOOKUP(C59,奖惩!B:C,2,0),"")</f>
        <v>车间绩效考核</v>
      </c>
      <c r="Q59" s="188"/>
      <c r="T59" s="8"/>
      <c r="U59" s="8"/>
    </row>
    <row r="60" s="187" customFormat="1" ht="30" customHeight="1" spans="1:21">
      <c r="A60" s="4">
        <f t="shared" si="36"/>
        <v>58</v>
      </c>
      <c r="B60" s="1" t="s">
        <v>64</v>
      </c>
      <c r="C60" s="1" t="s">
        <v>72</v>
      </c>
      <c r="D60" s="1" t="s">
        <v>19</v>
      </c>
      <c r="E60" s="2">
        <f>VLOOKUP(C60,考勤!A:AM,35,0)</f>
        <v>28</v>
      </c>
      <c r="F60" s="2">
        <f>VLOOKUP(C60,考勤!$A$5:AP213,42,0)</f>
        <v>224</v>
      </c>
      <c r="G60" s="3">
        <v>19.5</v>
      </c>
      <c r="H60" s="4">
        <f t="shared" si="37"/>
        <v>4368</v>
      </c>
      <c r="I60" s="4">
        <f>VLOOKUP(C60,考勤!$A$5:AP219,41,0)</f>
        <v>145.5</v>
      </c>
      <c r="J60" s="3">
        <v>20.5</v>
      </c>
      <c r="K60" s="4">
        <f t="shared" si="38"/>
        <v>2982.75</v>
      </c>
      <c r="L60" s="4">
        <f>IFERROR(VLOOKUP(C60,奖惩!B:D,3,0),0)</f>
        <v>-27</v>
      </c>
      <c r="M60" s="7">
        <f t="shared" si="39"/>
        <v>7323.75</v>
      </c>
      <c r="N60" s="7">
        <f t="shared" si="40"/>
        <v>140</v>
      </c>
      <c r="O60" s="7">
        <f t="shared" si="41"/>
        <v>7463.75</v>
      </c>
      <c r="P60" s="200" t="str">
        <f>IFERROR(VLOOKUP(C60,奖惩!B:C,2,0),"")</f>
        <v>车间绩效考核</v>
      </c>
      <c r="Q60" s="188"/>
      <c r="T60" s="8"/>
      <c r="U60" s="8"/>
    </row>
    <row r="61" s="187" customFormat="1" ht="30" customHeight="1" spans="1:21">
      <c r="A61" s="30" t="s">
        <v>73</v>
      </c>
      <c r="B61" s="196"/>
      <c r="C61" s="197"/>
      <c r="D61" s="1"/>
      <c r="E61" s="2">
        <f>SUM(E3:E60)</f>
        <v>810.5</v>
      </c>
      <c r="F61" s="2">
        <f t="shared" ref="E61:O61" si="42">SUM(F3:F60)</f>
        <v>6561</v>
      </c>
      <c r="G61" s="2">
        <f t="shared" si="42"/>
        <v>1084.5</v>
      </c>
      <c r="H61" s="2">
        <f t="shared" si="42"/>
        <v>123285.75</v>
      </c>
      <c r="I61" s="2">
        <f t="shared" si="42"/>
        <v>2929</v>
      </c>
      <c r="J61" s="2">
        <f t="shared" si="42"/>
        <v>1101.5</v>
      </c>
      <c r="K61" s="2">
        <f t="shared" si="42"/>
        <v>56432.75</v>
      </c>
      <c r="L61" s="2">
        <f t="shared" si="42"/>
        <v>-1752.63</v>
      </c>
      <c r="M61" s="2">
        <f t="shared" si="42"/>
        <v>177965.87</v>
      </c>
      <c r="N61" s="2">
        <f t="shared" si="42"/>
        <v>4052.5</v>
      </c>
      <c r="O61" s="2">
        <f t="shared" si="42"/>
        <v>182018.37</v>
      </c>
      <c r="P61" s="200"/>
      <c r="Q61" s="188"/>
      <c r="T61" s="8"/>
      <c r="U61" s="8"/>
    </row>
    <row r="62" s="188" customFormat="1" ht="25" customHeight="1" spans="1:16">
      <c r="A62" s="2" t="s">
        <v>74</v>
      </c>
      <c r="B62" s="2"/>
      <c r="C62" s="2">
        <f>ROUND(O61*1.06,2)</f>
        <v>192939.47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</row>
    <row r="63" s="189" customFormat="1" ht="21" customHeight="1" spans="1:25">
      <c r="A63" s="198"/>
      <c r="B63" s="198"/>
      <c r="C63" s="199"/>
      <c r="D63" s="192"/>
      <c r="E63" s="188"/>
      <c r="F63" s="188"/>
      <c r="G63" s="188"/>
      <c r="H63" s="188"/>
      <c r="I63" s="188"/>
      <c r="J63" s="188"/>
      <c r="K63" s="188"/>
      <c r="L63" s="188"/>
      <c r="M63" s="188"/>
      <c r="N63" s="188"/>
      <c r="O63" s="188"/>
      <c r="P63" s="188"/>
      <c r="Q63" s="188"/>
      <c r="R63" s="188"/>
      <c r="S63" s="188"/>
      <c r="T63" s="8"/>
      <c r="U63" s="8"/>
      <c r="V63" s="188"/>
      <c r="W63" s="188"/>
      <c r="X63" s="188"/>
      <c r="Y63" s="188"/>
    </row>
    <row r="64" s="189" customFormat="1" ht="21" customHeight="1" spans="1:25">
      <c r="A64" s="198"/>
      <c r="B64" s="198"/>
      <c r="C64" s="199"/>
      <c r="D64" s="192"/>
      <c r="E64" s="188"/>
      <c r="F64" s="188"/>
      <c r="G64" s="188"/>
      <c r="H64" s="188"/>
      <c r="I64" s="188"/>
      <c r="J64" s="188"/>
      <c r="K64" s="188"/>
      <c r="L64" s="188"/>
      <c r="M64" s="188"/>
      <c r="N64" s="188"/>
      <c r="O64" s="188"/>
      <c r="P64" s="188"/>
      <c r="Q64" s="188"/>
      <c r="R64" s="188"/>
      <c r="S64" s="188"/>
      <c r="T64" s="188"/>
      <c r="U64" s="188"/>
      <c r="V64" s="188"/>
      <c r="W64" s="188"/>
      <c r="X64" s="188"/>
      <c r="Y64" s="188"/>
    </row>
    <row r="65" s="189" customFormat="1" spans="3:16">
      <c r="C65" s="199"/>
      <c r="D65" s="192"/>
      <c r="P65" s="188"/>
    </row>
    <row r="66" s="190" customFormat="1" ht="18" customHeight="1" spans="1:15">
      <c r="A66" s="202"/>
      <c r="B66" s="203" t="s">
        <v>75</v>
      </c>
      <c r="C66" s="199"/>
      <c r="D66" s="203"/>
      <c r="E66" s="203"/>
      <c r="F66" s="203"/>
      <c r="G66" s="203"/>
      <c r="H66" s="203" t="s">
        <v>76</v>
      </c>
      <c r="I66" s="202"/>
      <c r="J66" s="202"/>
      <c r="K66" s="202"/>
      <c r="L66" s="202"/>
      <c r="M66" s="202"/>
      <c r="N66" s="202"/>
      <c r="O66" s="202"/>
    </row>
    <row r="67" ht="25" customHeight="1" spans="3:25">
      <c r="C67" s="199"/>
      <c r="Q67" s="189"/>
      <c r="R67" s="189"/>
      <c r="S67" s="189"/>
      <c r="T67" s="189"/>
      <c r="U67" s="189"/>
      <c r="V67" s="189"/>
      <c r="W67" s="189"/>
      <c r="X67" s="189"/>
      <c r="Y67" s="189"/>
    </row>
    <row r="68" spans="2:5">
      <c r="B68"/>
      <c r="C68"/>
      <c r="D68"/>
      <c r="E68"/>
    </row>
    <row r="69" spans="3:5">
      <c r="C69"/>
      <c r="D69"/>
      <c r="E69"/>
    </row>
    <row r="70" spans="3:6">
      <c r="C70"/>
      <c r="D70" t="s">
        <v>2</v>
      </c>
      <c r="E70" t="s">
        <v>77</v>
      </c>
      <c r="F70"/>
    </row>
    <row r="71" spans="2:6">
      <c r="B71"/>
      <c r="C71"/>
      <c r="D71" t="s">
        <v>61</v>
      </c>
      <c r="E71">
        <v>23682.4</v>
      </c>
      <c r="F71"/>
    </row>
    <row r="72" spans="2:6">
      <c r="B72"/>
      <c r="C72"/>
      <c r="D72" t="s">
        <v>64</v>
      </c>
      <c r="E72">
        <v>23139.5</v>
      </c>
      <c r="F72"/>
    </row>
    <row r="73" spans="2:6">
      <c r="B73"/>
      <c r="C73"/>
      <c r="D73" t="s">
        <v>17</v>
      </c>
      <c r="E73">
        <v>43972</v>
      </c>
      <c r="F73"/>
    </row>
    <row r="74" spans="2:6">
      <c r="B74"/>
      <c r="C74"/>
      <c r="D74" t="s">
        <v>25</v>
      </c>
      <c r="E74">
        <v>21644.4</v>
      </c>
      <c r="F74"/>
    </row>
    <row r="75" spans="2:6">
      <c r="B75"/>
      <c r="C75"/>
      <c r="D75" t="s">
        <v>31</v>
      </c>
      <c r="E75">
        <v>34035.82</v>
      </c>
      <c r="F75"/>
    </row>
    <row r="76" spans="2:6">
      <c r="B76"/>
      <c r="C76"/>
      <c r="D76" t="s">
        <v>101</v>
      </c>
      <c r="E76">
        <v>4955.25</v>
      </c>
      <c r="F76"/>
    </row>
    <row r="77" spans="2:6">
      <c r="B77"/>
      <c r="C77"/>
      <c r="D77" t="s">
        <v>50</v>
      </c>
      <c r="E77">
        <v>8075.5</v>
      </c>
      <c r="F77"/>
    </row>
    <row r="78" spans="2:6">
      <c r="B78"/>
      <c r="C78"/>
      <c r="D78" t="s">
        <v>56</v>
      </c>
      <c r="E78">
        <v>16564.5</v>
      </c>
      <c r="F78"/>
    </row>
    <row r="79" spans="3:6">
      <c r="C79"/>
      <c r="D79" t="s">
        <v>22</v>
      </c>
      <c r="E79">
        <v>5949</v>
      </c>
      <c r="F79"/>
    </row>
    <row r="80" spans="3:6">
      <c r="C80"/>
      <c r="D80" t="s">
        <v>78</v>
      </c>
      <c r="E80">
        <v>182018.37</v>
      </c>
      <c r="F80"/>
    </row>
    <row r="81" spans="3:6">
      <c r="C81"/>
      <c r="D81"/>
      <c r="E81"/>
      <c r="F81"/>
    </row>
    <row r="82" spans="3:6">
      <c r="C82"/>
      <c r="D82"/>
      <c r="E82"/>
      <c r="F82"/>
    </row>
    <row r="83" spans="3:6">
      <c r="C83"/>
      <c r="D83"/>
      <c r="E83"/>
      <c r="F83"/>
    </row>
    <row r="84" spans="3:6">
      <c r="C84"/>
      <c r="D84"/>
      <c r="E84"/>
      <c r="F84"/>
    </row>
    <row r="85" spans="3:6">
      <c r="C85"/>
      <c r="D85"/>
      <c r="E85"/>
      <c r="F85"/>
    </row>
    <row r="86" spans="3:6">
      <c r="C86"/>
      <c r="D86"/>
      <c r="E86"/>
      <c r="F86"/>
    </row>
    <row r="87" spans="3:6">
      <c r="C87"/>
      <c r="D87"/>
      <c r="E87"/>
      <c r="F87"/>
    </row>
  </sheetData>
  <autoFilter xmlns:etc="http://www.wps.cn/officeDocument/2017/etCustomData" ref="A2:Y62" etc:filterBottomFollowUsedRange="0">
    <sortState ref="A2:Y62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61:C61"/>
    <mergeCell ref="A62:B62"/>
    <mergeCell ref="C62:P62"/>
  </mergeCells>
  <conditionalFormatting sqref="B1">
    <cfRule type="duplicateValues" dxfId="0" priority="3360"/>
  </conditionalFormatting>
  <conditionalFormatting sqref="C1">
    <cfRule type="duplicateValues" dxfId="0" priority="3371"/>
  </conditionalFormatting>
  <conditionalFormatting sqref="B2">
    <cfRule type="duplicateValues" dxfId="0" priority="4300"/>
  </conditionalFormatting>
  <conditionalFormatting sqref="C2">
    <cfRule type="duplicateValues" dxfId="0" priority="4334"/>
  </conditionalFormatting>
  <conditionalFormatting sqref="B3">
    <cfRule type="duplicateValues" dxfId="0" priority="4153"/>
  </conditionalFormatting>
  <conditionalFormatting sqref="B4">
    <cfRule type="duplicateValues" dxfId="0" priority="434"/>
  </conditionalFormatting>
  <conditionalFormatting sqref="C4">
    <cfRule type="duplicateValues" dxfId="0" priority="404"/>
  </conditionalFormatting>
  <conditionalFormatting sqref="B5">
    <cfRule type="duplicateValues" dxfId="0" priority="62"/>
  </conditionalFormatting>
  <conditionalFormatting sqref="C5">
    <cfRule type="duplicateValues" dxfId="0" priority="56"/>
  </conditionalFormatting>
  <conditionalFormatting sqref="B6">
    <cfRule type="duplicateValues" dxfId="0" priority="61"/>
  </conditionalFormatting>
  <conditionalFormatting sqref="C6">
    <cfRule type="duplicateValues" dxfId="0" priority="55"/>
  </conditionalFormatting>
  <conditionalFormatting sqref="B7">
    <cfRule type="duplicateValues" dxfId="0" priority="60"/>
  </conditionalFormatting>
  <conditionalFormatting sqref="C7">
    <cfRule type="duplicateValues" dxfId="0" priority="54"/>
  </conditionalFormatting>
  <conditionalFormatting sqref="B8">
    <cfRule type="duplicateValues" dxfId="0" priority="59"/>
  </conditionalFormatting>
  <conditionalFormatting sqref="C8">
    <cfRule type="duplicateValues" dxfId="0" priority="53"/>
  </conditionalFormatting>
  <conditionalFormatting sqref="B9">
    <cfRule type="duplicateValues" dxfId="0" priority="58"/>
  </conditionalFormatting>
  <conditionalFormatting sqref="C9">
    <cfRule type="duplicateValues" dxfId="0" priority="52"/>
  </conditionalFormatting>
  <conditionalFormatting sqref="B10">
    <cfRule type="duplicateValues" dxfId="0" priority="57"/>
  </conditionalFormatting>
  <conditionalFormatting sqref="C10">
    <cfRule type="duplicateValues" dxfId="0" priority="51"/>
  </conditionalFormatting>
  <conditionalFormatting sqref="B11">
    <cfRule type="duplicateValues" dxfId="0" priority="433"/>
  </conditionalFormatting>
  <conditionalFormatting sqref="C11">
    <cfRule type="duplicateValues" dxfId="0" priority="403"/>
  </conditionalFormatting>
  <conditionalFormatting sqref="B12">
    <cfRule type="duplicateValues" dxfId="0" priority="5"/>
  </conditionalFormatting>
  <conditionalFormatting sqref="C12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13">
    <cfRule type="duplicateValues" dxfId="0" priority="432"/>
  </conditionalFormatting>
  <conditionalFormatting sqref="C13">
    <cfRule type="duplicateValues" dxfId="0" priority="402"/>
  </conditionalFormatting>
  <conditionalFormatting sqref="B14">
    <cfRule type="duplicateValues" dxfId="0" priority="431"/>
  </conditionalFormatting>
  <conditionalFormatting sqref="C14">
    <cfRule type="duplicateValues" dxfId="0" priority="401"/>
  </conditionalFormatting>
  <conditionalFormatting sqref="B15">
    <cfRule type="duplicateValues" dxfId="0" priority="430"/>
  </conditionalFormatting>
  <conditionalFormatting sqref="C15">
    <cfRule type="duplicateValues" dxfId="0" priority="400"/>
  </conditionalFormatting>
  <conditionalFormatting sqref="B16">
    <cfRule type="duplicateValues" dxfId="0" priority="2207"/>
  </conditionalFormatting>
  <conditionalFormatting sqref="B17">
    <cfRule type="duplicateValues" dxfId="0" priority="2201"/>
  </conditionalFormatting>
  <conditionalFormatting sqref="C17">
    <cfRule type="duplicateValues" dxfId="0" priority="2110"/>
  </conditionalFormatting>
  <conditionalFormatting sqref="B18">
    <cfRule type="duplicateValues" dxfId="0" priority="373"/>
  </conditionalFormatting>
  <conditionalFormatting sqref="C18">
    <cfRule type="duplicateValues" dxfId="0" priority="379"/>
  </conditionalFormatting>
  <conditionalFormatting sqref="B19">
    <cfRule type="duplicateValues" dxfId="0" priority="372"/>
  </conditionalFormatting>
  <conditionalFormatting sqref="C19">
    <cfRule type="duplicateValues" dxfId="0" priority="378"/>
  </conditionalFormatting>
  <conditionalFormatting sqref="B20">
    <cfRule type="duplicateValues" dxfId="0" priority="371"/>
  </conditionalFormatting>
  <conditionalFormatting sqref="C20">
    <cfRule type="duplicateValues" dxfId="0" priority="377"/>
  </conditionalFormatting>
  <conditionalFormatting sqref="B21">
    <cfRule type="duplicateValues" dxfId="0" priority="981"/>
  </conditionalFormatting>
  <conditionalFormatting sqref="C21">
    <cfRule type="duplicateValues" dxfId="0" priority="885"/>
  </conditionalFormatting>
  <conditionalFormatting sqref="B22">
    <cfRule type="duplicateValues" dxfId="0" priority="980"/>
  </conditionalFormatting>
  <conditionalFormatting sqref="C22">
    <cfRule type="duplicateValues" dxfId="0" priority="884"/>
  </conditionalFormatting>
  <conditionalFormatting sqref="B23">
    <cfRule type="duplicateValues" dxfId="0" priority="14"/>
  </conditionalFormatting>
  <conditionalFormatting sqref="C23">
    <cfRule type="duplicateValues" dxfId="0" priority="13"/>
  </conditionalFormatting>
  <conditionalFormatting sqref="B24">
    <cfRule type="duplicateValues" dxfId="0" priority="871"/>
  </conditionalFormatting>
  <conditionalFormatting sqref="C24">
    <cfRule type="duplicateValues" dxfId="0" priority="845"/>
  </conditionalFormatting>
  <conditionalFormatting sqref="B25">
    <cfRule type="duplicateValues" dxfId="0" priority="1519"/>
  </conditionalFormatting>
  <conditionalFormatting sqref="C25">
    <cfRule type="duplicateValues" dxfId="0" priority="1332"/>
  </conditionalFormatting>
  <conditionalFormatting sqref="B26">
    <cfRule type="duplicateValues" dxfId="0" priority="252"/>
  </conditionalFormatting>
  <conditionalFormatting sqref="C26">
    <cfRule type="duplicateValues" dxfId="0" priority="258"/>
  </conditionalFormatting>
  <conditionalFormatting sqref="B27">
    <cfRule type="duplicateValues" dxfId="0" priority="251"/>
  </conditionalFormatting>
  <conditionalFormatting sqref="C27">
    <cfRule type="duplicateValues" dxfId="0" priority="257"/>
  </conditionalFormatting>
  <conditionalFormatting sqref="B28">
    <cfRule type="duplicateValues" dxfId="0" priority="250"/>
  </conditionalFormatting>
  <conditionalFormatting sqref="C28">
    <cfRule type="duplicateValues" dxfId="0" priority="256"/>
  </conditionalFormatting>
  <conditionalFormatting sqref="B29">
    <cfRule type="duplicateValues" dxfId="0" priority="1518"/>
  </conditionalFormatting>
  <conditionalFormatting sqref="C29">
    <cfRule type="duplicateValues" dxfId="0" priority="1331"/>
  </conditionalFormatting>
  <conditionalFormatting sqref="B30">
    <cfRule type="duplicateValues" dxfId="0" priority="1517"/>
  </conditionalFormatting>
  <conditionalFormatting sqref="C30">
    <cfRule type="duplicateValues" dxfId="0" priority="1330"/>
  </conditionalFormatting>
  <conditionalFormatting sqref="B31">
    <cfRule type="duplicateValues" dxfId="0" priority="1512"/>
  </conditionalFormatting>
  <conditionalFormatting sqref="C31">
    <cfRule type="duplicateValues" dxfId="0" priority="1325"/>
  </conditionalFormatting>
  <conditionalFormatting sqref="B32">
    <cfRule type="duplicateValues" dxfId="0" priority="3573"/>
  </conditionalFormatting>
  <conditionalFormatting sqref="C32">
    <cfRule type="duplicateValues" dxfId="0" priority="3537"/>
  </conditionalFormatting>
  <conditionalFormatting sqref="B33">
    <cfRule type="duplicateValues" dxfId="0" priority="3570"/>
  </conditionalFormatting>
  <conditionalFormatting sqref="C33">
    <cfRule type="duplicateValues" dxfId="0" priority="3534"/>
  </conditionalFormatting>
  <conditionalFormatting sqref="B34">
    <cfRule type="duplicateValues" dxfId="0" priority="752"/>
  </conditionalFormatting>
  <conditionalFormatting sqref="C34">
    <cfRule type="duplicateValues" dxfId="0" priority="563"/>
  </conditionalFormatting>
  <conditionalFormatting sqref="B35">
    <cfRule type="duplicateValues" dxfId="0" priority="751"/>
  </conditionalFormatting>
  <conditionalFormatting sqref="C35">
    <cfRule type="duplicateValues" dxfId="0" priority="562"/>
  </conditionalFormatting>
  <conditionalFormatting sqref="B36">
    <cfRule type="duplicateValues" dxfId="0" priority="749"/>
  </conditionalFormatting>
  <conditionalFormatting sqref="C36">
    <cfRule type="duplicateValues" dxfId="0" priority="560"/>
  </conditionalFormatting>
  <conditionalFormatting sqref="B37">
    <cfRule type="duplicateValues" dxfId="0" priority="748"/>
  </conditionalFormatting>
  <conditionalFormatting sqref="C37">
    <cfRule type="duplicateValues" dxfId="0" priority="559"/>
  </conditionalFormatting>
  <conditionalFormatting sqref="B38">
    <cfRule type="duplicateValues" dxfId="0" priority="747"/>
  </conditionalFormatting>
  <conditionalFormatting sqref="C38">
    <cfRule type="duplicateValues" dxfId="0" priority="558"/>
  </conditionalFormatting>
  <conditionalFormatting sqref="B39">
    <cfRule type="duplicateValues" dxfId="0" priority="746"/>
  </conditionalFormatting>
  <conditionalFormatting sqref="C39">
    <cfRule type="duplicateValues" dxfId="0" priority="557"/>
  </conditionalFormatting>
  <conditionalFormatting sqref="B40">
    <cfRule type="duplicateValues" dxfId="0" priority="32"/>
  </conditionalFormatting>
  <conditionalFormatting sqref="C40">
    <cfRule type="duplicateValues" dxfId="0" priority="15"/>
  </conditionalFormatting>
  <conditionalFormatting sqref="B41">
    <cfRule type="duplicateValues" dxfId="0" priority="2685"/>
  </conditionalFormatting>
  <conditionalFormatting sqref="B42">
    <cfRule type="duplicateValues" dxfId="0" priority="510"/>
  </conditionalFormatting>
  <conditionalFormatting sqref="C42">
    <cfRule type="duplicateValues" dxfId="0" priority="482"/>
  </conditionalFormatting>
  <conditionalFormatting sqref="B43">
    <cfRule type="duplicateValues" dxfId="0" priority="2504"/>
  </conditionalFormatting>
  <conditionalFormatting sqref="C43">
    <cfRule type="duplicateValues" dxfId="0" priority="2464"/>
  </conditionalFormatting>
  <conditionalFormatting sqref="B44">
    <cfRule type="duplicateValues" dxfId="0" priority="3756"/>
  </conditionalFormatting>
  <conditionalFormatting sqref="C44">
    <cfRule type="duplicateValues" dxfId="0" priority="3708"/>
  </conditionalFormatting>
  <conditionalFormatting sqref="B45">
    <cfRule type="duplicateValues" dxfId="0" priority="2284"/>
  </conditionalFormatting>
  <conditionalFormatting sqref="C45">
    <cfRule type="duplicateValues" dxfId="0" priority="3705"/>
  </conditionalFormatting>
  <conditionalFormatting sqref="B46">
    <cfRule type="duplicateValues" dxfId="0" priority="134"/>
  </conditionalFormatting>
  <conditionalFormatting sqref="C46">
    <cfRule type="duplicateValues" dxfId="0" priority="110"/>
  </conditionalFormatting>
  <conditionalFormatting sqref="B47">
    <cfRule type="duplicateValues" dxfId="0" priority="132"/>
  </conditionalFormatting>
  <conditionalFormatting sqref="C47">
    <cfRule type="duplicateValues" dxfId="0" priority="108"/>
  </conditionalFormatting>
  <conditionalFormatting sqref="B48">
    <cfRule type="duplicateValues" dxfId="0" priority="131"/>
  </conditionalFormatting>
  <conditionalFormatting sqref="C48">
    <cfRule type="duplicateValues" dxfId="0" priority="107"/>
  </conditionalFormatting>
  <conditionalFormatting sqref="B49">
    <cfRule type="duplicateValues" dxfId="0" priority="476"/>
  </conditionalFormatting>
  <conditionalFormatting sqref="C49">
    <cfRule type="duplicateValues" dxfId="0" priority="468"/>
  </conditionalFormatting>
  <conditionalFormatting sqref="B50">
    <cfRule type="duplicateValues" dxfId="0" priority="2278"/>
  </conditionalFormatting>
  <conditionalFormatting sqref="B51">
    <cfRule type="duplicateValues" dxfId="0" priority="1014"/>
  </conditionalFormatting>
  <conditionalFormatting sqref="B52">
    <cfRule type="duplicateValues" dxfId="0" priority="1836"/>
  </conditionalFormatting>
  <conditionalFormatting sqref="C52">
    <cfRule type="duplicateValues" dxfId="0" priority="1641"/>
  </conditionalFormatting>
  <conditionalFormatting sqref="B53">
    <cfRule type="duplicateValues" dxfId="0" priority="1159"/>
  </conditionalFormatting>
  <conditionalFormatting sqref="C53">
    <cfRule type="duplicateValues" dxfId="0" priority="1640"/>
  </conditionalFormatting>
  <conditionalFormatting sqref="B54">
    <cfRule type="duplicateValues" dxfId="0" priority="1833"/>
  </conditionalFormatting>
  <conditionalFormatting sqref="B55">
    <cfRule type="duplicateValues" dxfId="0" priority="456"/>
  </conditionalFormatting>
  <conditionalFormatting sqref="C55">
    <cfRule type="duplicateValues" dxfId="0" priority="438"/>
  </conditionalFormatting>
  <conditionalFormatting sqref="B56">
    <cfRule type="duplicateValues" dxfId="0" priority="82"/>
  </conditionalFormatting>
  <conditionalFormatting sqref="C56">
    <cfRule type="duplicateValues" dxfId="0" priority="76"/>
  </conditionalFormatting>
  <conditionalFormatting sqref="B57">
    <cfRule type="duplicateValues" dxfId="0" priority="455"/>
  </conditionalFormatting>
  <conditionalFormatting sqref="C57">
    <cfRule type="duplicateValues" dxfId="0" priority="437"/>
  </conditionalFormatting>
  <conditionalFormatting sqref="B58">
    <cfRule type="duplicateValues" dxfId="0" priority="1832"/>
  </conditionalFormatting>
  <conditionalFormatting sqref="B59">
    <cfRule type="duplicateValues" dxfId="0" priority="1831"/>
  </conditionalFormatting>
  <conditionalFormatting sqref="C59">
    <cfRule type="duplicateValues" dxfId="0" priority="1636"/>
  </conditionalFormatting>
  <conditionalFormatting sqref="B60">
    <cfRule type="duplicateValues" dxfId="0" priority="2994"/>
  </conditionalFormatting>
  <conditionalFormatting sqref="C60">
    <cfRule type="duplicateValues" dxfId="0" priority="2987"/>
  </conditionalFormatting>
  <conditionalFormatting sqref="A61">
    <cfRule type="duplicateValues" dxfId="0" priority="4950"/>
  </conditionalFormatting>
  <conditionalFormatting sqref="C62">
    <cfRule type="duplicateValues" dxfId="0" priority="3896"/>
  </conditionalFormatting>
  <conditionalFormatting sqref="C63">
    <cfRule type="duplicateValues" dxfId="0" priority="8214"/>
  </conditionalFormatting>
  <conditionalFormatting sqref="C64">
    <cfRule type="duplicateValues" dxfId="0" priority="8212"/>
  </conditionalFormatting>
  <conditionalFormatting sqref="C65">
    <cfRule type="duplicateValues" dxfId="0" priority="8208"/>
  </conditionalFormatting>
  <conditionalFormatting sqref="C66">
    <cfRule type="duplicateValues" dxfId="0" priority="8206"/>
  </conditionalFormatting>
  <conditionalFormatting sqref="C67">
    <cfRule type="duplicateValues" dxfId="0" priority="8222"/>
  </conditionalFormatting>
  <conditionalFormatting sqref="C1:C2 C32:C33 C44:C45 C60:C67 C69:C70 C79:C1048576">
    <cfRule type="duplicateValues" dxfId="0" priority="2934"/>
  </conditionalFormatting>
  <conditionalFormatting sqref="C1:C2 C32:C33 C44:C45 C61:C67 C69:C70 C79:C1048576">
    <cfRule type="duplicateValues" dxfId="0" priority="3099"/>
  </conditionalFormatting>
  <conditionalFormatting sqref="C1:C2 C17 C59:C67 C43:C45 C52:C53 C69:C70 C79:C1048576 C32:C33">
    <cfRule type="duplicateValues" dxfId="0" priority="1635"/>
  </conditionalFormatting>
  <conditionalFormatting sqref="C1:C2 C32:C33 C43:C45 C60:C67 C69:C70 C79:C1048576">
    <cfRule type="duplicateValues" dxfId="0" priority="2271"/>
  </conditionalFormatting>
  <conditionalFormatting sqref="C1:C2 C17 C79:C1048576 C43:C45 C60:C67 C69:C70 C32:C33">
    <cfRule type="duplicateValues" dxfId="0" priority="2068"/>
  </conditionalFormatting>
  <conditionalFormatting sqref="C1:C3 C17 C29:C33 C59:C67 C79:C1048576 C43:C45 C52:C53 C69:C70 C25">
    <cfRule type="duplicateValues" dxfId="0" priority="1205"/>
  </conditionalFormatting>
  <conditionalFormatting sqref="C1:C3 C17 C59:C67 C43:C45 C52:C53 C69:C70 C79:C1048576 C32:C33">
    <cfRule type="duplicateValues" dxfId="0" priority="1609"/>
  </conditionalFormatting>
  <conditionalFormatting sqref="C1:C3 C17 C29:C33 C58:C67 C79:C1048576 C43:C45 C51:C54 C69:C70 C25">
    <cfRule type="duplicateValues" dxfId="0" priority="1158"/>
  </conditionalFormatting>
  <conditionalFormatting sqref="C1:C3 C17 C29:C33 C58:C67 C79:C1048576 C43:C45 C50:C54 C69:C70 C25">
    <cfRule type="duplicateValues" dxfId="0" priority="1020"/>
  </conditionalFormatting>
  <conditionalFormatting sqref="C1:C3 C17 C29:C33 C58:C67 C79:C1048576 C69:C70 C43:C45 C50:C54 C25 C21:C22">
    <cfRule type="duplicateValues" dxfId="0" priority="880"/>
  </conditionalFormatting>
  <conditionalFormatting sqref="C1:C3 C16:C17 C29:C39 C79:C1048576 C58:C70 C43:C45 C50:C54 C24:C25 C21:C22">
    <cfRule type="duplicateValues" dxfId="0" priority="556"/>
  </conditionalFormatting>
  <conditionalFormatting sqref="C1:C3 C16:C17 C29:C39 C42:C45 C79:C1048576 C58:C70 C49:C54 C24:C25 C21:C22">
    <cfRule type="duplicateValues" dxfId="0" priority="467"/>
  </conditionalFormatting>
  <conditionalFormatting sqref="C1:C3 C16:C17 C29:C39 C42:C45 C79:C1048576 C57:C70 C49:C55 C24:C25 C21:C22">
    <cfRule type="duplicateValues" dxfId="0" priority="435"/>
  </conditionalFormatting>
  <conditionalFormatting sqref="C1:C3 C16:C17 C29:C33 C79:C1048576 C58:C70 C43:C45 C50:C54 C24:C25 C21:C22">
    <cfRule type="duplicateValues" dxfId="0" priority="809"/>
  </conditionalFormatting>
  <conditionalFormatting sqref="C1:C4 C11 C13:C22 C42:C45 C49:C55 C57:C70 C79:C1048576 C24:C39">
    <cfRule type="duplicateValues" dxfId="0" priority="135"/>
  </conditionalFormatting>
  <conditionalFormatting sqref="C1:C4 C11 C13:C22 C42:C70 C79:C1048576 C24:C39">
    <cfRule type="duplicateValues" dxfId="0" priority="63"/>
  </conditionalFormatting>
  <conditionalFormatting sqref="C1:C4 C11 C13:C22 C29:C39 C42:C45 C79:C1048576 C49:C55 C57:C70 C24:C25">
    <cfRule type="duplicateValues" dxfId="0" priority="259"/>
  </conditionalFormatting>
  <conditionalFormatting sqref="C2 C32:C33 C44:C45 C61:C67 C69:C70 C79:C1048576">
    <cfRule type="duplicateValues" dxfId="0" priority="3395"/>
  </conditionalFormatting>
  <conditionalFormatting sqref="C2 C61 C69:C70 C79:C1048576 C63:C67">
    <cfRule type="duplicateValues" dxfId="0" priority="3926"/>
  </conditionalFormatting>
  <conditionalFormatting sqref="C2 C44:C45 C61:C67 C69:C70 C79:C1048576">
    <cfRule type="duplicateValues" dxfId="0" priority="3691"/>
  </conditionalFormatting>
  <conditionalFormatting sqref="B61 B69:B70 B79:B1048576 B63:B67">
    <cfRule type="duplicateValues" dxfId="0" priority="4751"/>
  </conditionalFormatting>
  <conditionalFormatting sqref="C61 C69:C70 C79:C1048576 C63:C67">
    <cfRule type="duplicateValues" dxfId="0" priority="4702"/>
  </conditionalFormatting>
  <conditionalFormatting sqref="C63:C67 C69:C70 C79:C1048576">
    <cfRule type="duplicateValues" dxfId="0" priority="4916"/>
  </conditionalFormatting>
  <conditionalFormatting sqref="C69:C70 C79:C1048576">
    <cfRule type="duplicateValues" dxfId="0" priority="8225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78"/>
  <sheetViews>
    <sheetView zoomScale="115" zoomScaleNormal="115" workbookViewId="0">
      <pane xSplit="3" ySplit="4" topLeftCell="D17" activePane="bottomRight" state="frozen"/>
      <selection/>
      <selection pane="topRight"/>
      <selection pane="bottomLeft"/>
      <selection pane="bottomRight" activeCell="B26" sqref="B26:B28"/>
    </sheetView>
  </sheetViews>
  <sheetFormatPr defaultColWidth="9" defaultRowHeight="13.5"/>
  <cols>
    <col min="1" max="1" width="11.125" style="64" customWidth="1"/>
    <col min="2" max="2" width="9.25" style="64" customWidth="1"/>
    <col min="3" max="3" width="6.25" style="64" customWidth="1"/>
    <col min="4" max="11" width="4.275" style="64" customWidth="1"/>
    <col min="12" max="12" width="6.51666666666667" style="64" customWidth="1"/>
    <col min="13" max="16" width="4.275" style="64" customWidth="1"/>
    <col min="17" max="20" width="6.19166666666667" style="64" customWidth="1"/>
    <col min="21" max="33" width="4.275" style="64" customWidth="1"/>
    <col min="34" max="34" width="5" style="64" customWidth="1"/>
    <col min="35" max="35" width="7.75" style="64" customWidth="1"/>
    <col min="36" max="36" width="6.63333333333333" style="64" customWidth="1"/>
    <col min="37" max="37" width="7.63333333333333" style="64" customWidth="1"/>
    <col min="38" max="38" width="5.5" style="64" customWidth="1"/>
    <col min="39" max="39" width="10.3833333333333" style="64" customWidth="1"/>
    <col min="40" max="40" width="7.88333333333333" style="64" customWidth="1"/>
    <col min="41" max="41" width="8" style="65" customWidth="1"/>
    <col min="42" max="16381" width="9" style="64"/>
    <col min="16382" max="16384" width="9" style="66"/>
  </cols>
  <sheetData>
    <row r="1" s="64" customFormat="1" ht="30" customHeight="1" spans="1:40">
      <c r="A1" s="67" t="s">
        <v>111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107"/>
      <c r="AK1" s="107"/>
      <c r="AL1" s="108">
        <v>2025</v>
      </c>
      <c r="AM1" s="108"/>
      <c r="AN1" s="109">
        <v>7</v>
      </c>
    </row>
    <row r="2" s="64" customFormat="1" ht="21" customHeight="1" spans="1:40">
      <c r="A2" s="67" t="str">
        <f>AL1&amp;"年"&amp;AN1&amp;"月"&amp;"("&amp;TEXT(DATE(AL1,AN1,1),"mm月dd日")&amp;"-"&amp;TEXT(EOMONTH(DATE(AL1,AN1,1),0),"mm月dd日")&amp;")"&amp;AJ1&amp;AJ2&amp;"考勤表"</f>
        <v>2025年7月(07月01日-07月31日)金属件厂焊接车间考勤表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110" t="s">
        <v>112</v>
      </c>
      <c r="AK2" s="110"/>
      <c r="AL2" s="110"/>
      <c r="AM2" s="68" t="s">
        <v>113</v>
      </c>
      <c r="AN2" s="111"/>
    </row>
    <row r="3" s="64" customFormat="1" ht="15" customHeight="1" spans="1:43">
      <c r="A3" s="69" t="s">
        <v>114</v>
      </c>
      <c r="B3" s="70" t="s">
        <v>115</v>
      </c>
      <c r="C3" s="70" t="s">
        <v>116</v>
      </c>
      <c r="D3" s="71">
        <f t="shared" ref="D3:AE3" si="0">DATE($AL$1,$AN$1,1)+COLUMN(A:A)-1</f>
        <v>45839</v>
      </c>
      <c r="E3" s="71">
        <f t="shared" si="0"/>
        <v>45840</v>
      </c>
      <c r="F3" s="71">
        <f t="shared" si="0"/>
        <v>45841</v>
      </c>
      <c r="G3" s="71">
        <f t="shared" si="0"/>
        <v>45842</v>
      </c>
      <c r="H3" s="71">
        <f t="shared" si="0"/>
        <v>45843</v>
      </c>
      <c r="I3" s="71">
        <f t="shared" si="0"/>
        <v>45844</v>
      </c>
      <c r="J3" s="71">
        <f t="shared" si="0"/>
        <v>45845</v>
      </c>
      <c r="K3" s="71">
        <f t="shared" si="0"/>
        <v>45846</v>
      </c>
      <c r="L3" s="71">
        <f t="shared" si="0"/>
        <v>45847</v>
      </c>
      <c r="M3" s="71">
        <f t="shared" si="0"/>
        <v>45848</v>
      </c>
      <c r="N3" s="71">
        <f t="shared" si="0"/>
        <v>45849</v>
      </c>
      <c r="O3" s="71">
        <f t="shared" si="0"/>
        <v>45850</v>
      </c>
      <c r="P3" s="71">
        <f t="shared" si="0"/>
        <v>45851</v>
      </c>
      <c r="Q3" s="71">
        <f t="shared" si="0"/>
        <v>45852</v>
      </c>
      <c r="R3" s="71">
        <f t="shared" si="0"/>
        <v>45853</v>
      </c>
      <c r="S3" s="71">
        <f t="shared" si="0"/>
        <v>45854</v>
      </c>
      <c r="T3" s="71">
        <f t="shared" si="0"/>
        <v>45855</v>
      </c>
      <c r="U3" s="71">
        <f t="shared" si="0"/>
        <v>45856</v>
      </c>
      <c r="V3" s="71">
        <f t="shared" si="0"/>
        <v>45857</v>
      </c>
      <c r="W3" s="71">
        <f t="shared" si="0"/>
        <v>45858</v>
      </c>
      <c r="X3" s="71">
        <f t="shared" si="0"/>
        <v>45859</v>
      </c>
      <c r="Y3" s="71">
        <f t="shared" si="0"/>
        <v>45860</v>
      </c>
      <c r="Z3" s="71">
        <f t="shared" si="0"/>
        <v>45861</v>
      </c>
      <c r="AA3" s="71">
        <f t="shared" si="0"/>
        <v>45862</v>
      </c>
      <c r="AB3" s="71">
        <f t="shared" si="0"/>
        <v>45863</v>
      </c>
      <c r="AC3" s="71">
        <f t="shared" si="0"/>
        <v>45864</v>
      </c>
      <c r="AD3" s="71">
        <f t="shared" si="0"/>
        <v>45865</v>
      </c>
      <c r="AE3" s="71">
        <f t="shared" si="0"/>
        <v>45866</v>
      </c>
      <c r="AF3" s="71">
        <f>IF(DAY(DATE($AL$1,$AN$1,1)+COLUMN(AC:AC)-1)&lt;5,"",DATE($AL$1,$AN$1,1)+COLUMN(AC:AC)-1)</f>
        <v>45867</v>
      </c>
      <c r="AG3" s="71">
        <f>IF(DAY(DATE($AL$1,$AN$1,1)+COLUMN(AD:AD)-1)&lt;5,"",DATE($AL$1,$AN$1,1)+COLUMN(AD:AD)-1)</f>
        <v>45868</v>
      </c>
      <c r="AH3" s="71">
        <f>IF(DAY(DATE($AL$1,$AN$1,1)+COLUMN(AE:AE)-1)&lt;5,"",DATE($AL$1,$AN$1,1)+COLUMN(AE:AE)-1)</f>
        <v>45869</v>
      </c>
      <c r="AI3" s="112" t="s">
        <v>117</v>
      </c>
      <c r="AJ3" s="113" t="s">
        <v>118</v>
      </c>
      <c r="AK3" s="113" t="s">
        <v>119</v>
      </c>
      <c r="AL3" s="113"/>
      <c r="AM3" s="113" t="s">
        <v>120</v>
      </c>
      <c r="AN3" s="70" t="s">
        <v>121</v>
      </c>
      <c r="AO3" s="115" t="s">
        <v>122</v>
      </c>
      <c r="AP3" s="115" t="s">
        <v>123</v>
      </c>
      <c r="AQ3" s="115"/>
    </row>
    <row r="4" s="64" customFormat="1" ht="15" customHeight="1" spans="1:43">
      <c r="A4" s="69" t="s">
        <v>3</v>
      </c>
      <c r="B4" s="70"/>
      <c r="C4" s="70"/>
      <c r="D4" s="72" t="str">
        <f t="shared" ref="D4:AH4" si="1">TEXT(D3,"aaa")</f>
        <v>二</v>
      </c>
      <c r="E4" s="72" t="str">
        <f t="shared" si="1"/>
        <v>三</v>
      </c>
      <c r="F4" s="72" t="str">
        <f t="shared" si="1"/>
        <v>四</v>
      </c>
      <c r="G4" s="72" t="str">
        <f t="shared" si="1"/>
        <v>五</v>
      </c>
      <c r="H4" s="72" t="str">
        <f t="shared" si="1"/>
        <v>六</v>
      </c>
      <c r="I4" s="72" t="str">
        <f t="shared" si="1"/>
        <v>日</v>
      </c>
      <c r="J4" s="72" t="str">
        <f t="shared" si="1"/>
        <v>一</v>
      </c>
      <c r="K4" s="72" t="str">
        <f t="shared" si="1"/>
        <v>二</v>
      </c>
      <c r="L4" s="72" t="str">
        <f t="shared" si="1"/>
        <v>三</v>
      </c>
      <c r="M4" s="72" t="str">
        <f t="shared" si="1"/>
        <v>四</v>
      </c>
      <c r="N4" s="72" t="str">
        <f t="shared" si="1"/>
        <v>五</v>
      </c>
      <c r="O4" s="72" t="str">
        <f t="shared" si="1"/>
        <v>六</v>
      </c>
      <c r="P4" s="72" t="str">
        <f t="shared" si="1"/>
        <v>日</v>
      </c>
      <c r="Q4" s="72" t="str">
        <f t="shared" si="1"/>
        <v>一</v>
      </c>
      <c r="R4" s="72" t="str">
        <f t="shared" si="1"/>
        <v>二</v>
      </c>
      <c r="S4" s="72" t="str">
        <f t="shared" si="1"/>
        <v>三</v>
      </c>
      <c r="T4" s="72" t="str">
        <f t="shared" si="1"/>
        <v>四</v>
      </c>
      <c r="U4" s="72" t="str">
        <f t="shared" si="1"/>
        <v>五</v>
      </c>
      <c r="V4" s="72" t="str">
        <f t="shared" si="1"/>
        <v>六</v>
      </c>
      <c r="W4" s="72" t="str">
        <f t="shared" si="1"/>
        <v>日</v>
      </c>
      <c r="X4" s="72" t="str">
        <f t="shared" si="1"/>
        <v>一</v>
      </c>
      <c r="Y4" s="72" t="str">
        <f t="shared" si="1"/>
        <v>二</v>
      </c>
      <c r="Z4" s="72" t="str">
        <f t="shared" si="1"/>
        <v>三</v>
      </c>
      <c r="AA4" s="72" t="str">
        <f t="shared" si="1"/>
        <v>四</v>
      </c>
      <c r="AB4" s="72" t="str">
        <f t="shared" si="1"/>
        <v>五</v>
      </c>
      <c r="AC4" s="72" t="str">
        <f t="shared" si="1"/>
        <v>六</v>
      </c>
      <c r="AD4" s="72" t="str">
        <f t="shared" si="1"/>
        <v>日</v>
      </c>
      <c r="AE4" s="72" t="str">
        <f t="shared" si="1"/>
        <v>一</v>
      </c>
      <c r="AF4" s="72" t="str">
        <f t="shared" si="1"/>
        <v>二</v>
      </c>
      <c r="AG4" s="72" t="str">
        <f t="shared" si="1"/>
        <v>三</v>
      </c>
      <c r="AH4" s="72" t="str">
        <f t="shared" si="1"/>
        <v>四</v>
      </c>
      <c r="AI4" s="112"/>
      <c r="AJ4" s="113"/>
      <c r="AK4" s="113" t="s">
        <v>124</v>
      </c>
      <c r="AL4" s="113" t="s">
        <v>125</v>
      </c>
      <c r="AM4" s="113"/>
      <c r="AN4" s="70"/>
      <c r="AO4" s="115"/>
      <c r="AP4" s="115"/>
      <c r="AQ4" s="115"/>
    </row>
    <row r="5" s="64" customFormat="1" ht="19" customHeight="1" spans="1:44">
      <c r="A5" s="73" t="s">
        <v>18</v>
      </c>
      <c r="B5" s="73" t="s">
        <v>17</v>
      </c>
      <c r="C5" s="73" t="s">
        <v>126</v>
      </c>
      <c r="D5" s="74">
        <v>4</v>
      </c>
      <c r="E5" s="73">
        <v>4</v>
      </c>
      <c r="F5" s="73">
        <v>3.5</v>
      </c>
      <c r="G5" s="73">
        <v>4</v>
      </c>
      <c r="H5" s="73">
        <v>4</v>
      </c>
      <c r="I5" s="73">
        <v>4</v>
      </c>
      <c r="J5" s="73">
        <v>4</v>
      </c>
      <c r="K5" s="73">
        <v>4</v>
      </c>
      <c r="L5" s="73">
        <v>4</v>
      </c>
      <c r="M5" s="73">
        <v>4</v>
      </c>
      <c r="N5" s="73">
        <v>4</v>
      </c>
      <c r="O5" s="73">
        <v>4</v>
      </c>
      <c r="P5" s="73">
        <v>4</v>
      </c>
      <c r="Q5" s="73">
        <v>4</v>
      </c>
      <c r="R5" s="73">
        <v>4</v>
      </c>
      <c r="S5" s="73">
        <v>4</v>
      </c>
      <c r="T5" s="73">
        <v>4</v>
      </c>
      <c r="U5" s="73">
        <v>4</v>
      </c>
      <c r="V5" s="73">
        <v>4</v>
      </c>
      <c r="W5" s="73">
        <v>4.5</v>
      </c>
      <c r="X5" s="73">
        <v>4.5</v>
      </c>
      <c r="Y5" s="73">
        <v>4.5</v>
      </c>
      <c r="Z5" s="73">
        <v>4.5</v>
      </c>
      <c r="AA5" s="73">
        <v>4.5</v>
      </c>
      <c r="AB5" s="73">
        <v>4.5</v>
      </c>
      <c r="AC5" s="73">
        <v>4.5</v>
      </c>
      <c r="AD5" s="73">
        <v>4.5</v>
      </c>
      <c r="AE5" s="73">
        <v>4.5</v>
      </c>
      <c r="AF5" s="73">
        <v>4.5</v>
      </c>
      <c r="AG5" s="73">
        <v>4.5</v>
      </c>
      <c r="AH5" s="73">
        <v>4.5</v>
      </c>
      <c r="AI5" s="114">
        <f>IF(A5="","",COUNTIF(D5:AH6,"&gt;2")/2)</f>
        <v>31</v>
      </c>
      <c r="AJ5" s="114" cm="1">
        <f t="array" ref="AJ5">SUMPRODUCT(IFERROR((IFERROR(WEEKDAY($D$3:$AH$3,2),999)&lt;6)*D5:AH6,0))</f>
        <v>188</v>
      </c>
      <c r="AK5" s="114">
        <f>SUMPRODUCT((IFERROR(WEEKDAY($D$3:$AH$3,2),999)&lt;6)*D7:AH7)</f>
        <v>96.5</v>
      </c>
      <c r="AL5" s="114">
        <f>SUMPRODUCT(IFERROR((IFERROR(WEEKDAY($D$3:$AH$3,2),0)&gt;5)*D5:AH7,0))</f>
        <v>89</v>
      </c>
      <c r="AM5" s="114">
        <f>IFERROR(SUM(AJ5:AL7),"")</f>
        <v>373.5</v>
      </c>
      <c r="AN5" s="70" t="e">
        <f>VLOOKUP(A5,[1]Sheet1!$D:$M,10,0)</f>
        <v>#N/A</v>
      </c>
      <c r="AO5" s="114" cm="1">
        <f t="array" ref="AO5">SUMPRODUCT((IFERROR((D5:AH5+D6:AH6+D7:AH7),0)&gt;8)*1,IFERROR((D5:AH5+D6:AH6+D7:AH7-8),0))</f>
        <v>125.5</v>
      </c>
      <c r="AP5" s="114">
        <f>AM5-AO5</f>
        <v>248</v>
      </c>
      <c r="AQ5" s="114"/>
      <c r="AR5" s="114"/>
    </row>
    <row r="6" s="64" customFormat="1" ht="19" customHeight="1" spans="1:44">
      <c r="A6" s="73"/>
      <c r="B6" s="73"/>
      <c r="C6" s="73" t="s">
        <v>127</v>
      </c>
      <c r="D6" s="74">
        <v>4</v>
      </c>
      <c r="E6" s="73">
        <v>4</v>
      </c>
      <c r="F6" s="73">
        <v>4</v>
      </c>
      <c r="G6" s="73">
        <v>4</v>
      </c>
      <c r="H6" s="73">
        <v>4</v>
      </c>
      <c r="I6" s="73">
        <v>4</v>
      </c>
      <c r="J6" s="73">
        <v>4</v>
      </c>
      <c r="K6" s="73">
        <v>4</v>
      </c>
      <c r="L6" s="73">
        <v>4</v>
      </c>
      <c r="M6" s="73">
        <v>4</v>
      </c>
      <c r="N6" s="73">
        <v>4</v>
      </c>
      <c r="O6" s="73">
        <v>4</v>
      </c>
      <c r="P6" s="73">
        <v>4</v>
      </c>
      <c r="Q6" s="73">
        <v>4</v>
      </c>
      <c r="R6" s="73">
        <v>4</v>
      </c>
      <c r="S6" s="73">
        <v>4</v>
      </c>
      <c r="T6" s="73">
        <v>4</v>
      </c>
      <c r="U6" s="73">
        <v>4</v>
      </c>
      <c r="V6" s="73">
        <v>4</v>
      </c>
      <c r="W6" s="73">
        <v>4</v>
      </c>
      <c r="X6" s="73">
        <v>4</v>
      </c>
      <c r="Y6" s="73">
        <v>4</v>
      </c>
      <c r="Z6" s="73">
        <v>4</v>
      </c>
      <c r="AA6" s="73">
        <v>4</v>
      </c>
      <c r="AB6" s="73">
        <v>4</v>
      </c>
      <c r="AC6" s="73">
        <v>4</v>
      </c>
      <c r="AD6" s="73">
        <v>4</v>
      </c>
      <c r="AE6" s="73">
        <v>4</v>
      </c>
      <c r="AF6" s="73">
        <v>4</v>
      </c>
      <c r="AG6" s="73">
        <v>4</v>
      </c>
      <c r="AH6" s="73">
        <v>4</v>
      </c>
      <c r="AI6" s="114"/>
      <c r="AJ6" s="114"/>
      <c r="AK6" s="114"/>
      <c r="AL6" s="114"/>
      <c r="AM6" s="114"/>
      <c r="AN6" s="70"/>
      <c r="AO6" s="114"/>
      <c r="AP6" s="114"/>
      <c r="AQ6" s="114"/>
      <c r="AR6" s="114"/>
    </row>
    <row r="7" s="64" customFormat="1" ht="20" customHeight="1" spans="1:44">
      <c r="A7" s="73"/>
      <c r="B7" s="73"/>
      <c r="C7" s="73" t="s">
        <v>128</v>
      </c>
      <c r="D7" s="74">
        <v>4</v>
      </c>
      <c r="E7" s="73">
        <v>3</v>
      </c>
      <c r="F7" s="73">
        <v>4</v>
      </c>
      <c r="G7" s="73">
        <v>5.5</v>
      </c>
      <c r="H7" s="73">
        <v>4.5</v>
      </c>
      <c r="I7" s="73">
        <v>1</v>
      </c>
      <c r="J7" s="73">
        <v>4.5</v>
      </c>
      <c r="K7" s="73">
        <v>4.5</v>
      </c>
      <c r="L7" s="73">
        <v>4.5</v>
      </c>
      <c r="M7" s="73">
        <v>4.5</v>
      </c>
      <c r="N7" s="73">
        <v>4.5</v>
      </c>
      <c r="O7" s="73">
        <v>3</v>
      </c>
      <c r="P7" s="73">
        <v>3</v>
      </c>
      <c r="Q7" s="73">
        <v>4.5</v>
      </c>
      <c r="R7" s="73">
        <v>4.5</v>
      </c>
      <c r="S7" s="73">
        <v>4.5</v>
      </c>
      <c r="T7" s="73">
        <v>3.5</v>
      </c>
      <c r="U7" s="73">
        <v>4.5</v>
      </c>
      <c r="V7" s="73">
        <v>3</v>
      </c>
      <c r="W7" s="73">
        <v>3</v>
      </c>
      <c r="X7" s="73">
        <v>3</v>
      </c>
      <c r="Y7" s="73">
        <v>3</v>
      </c>
      <c r="Z7" s="73">
        <v>3</v>
      </c>
      <c r="AA7" s="73">
        <v>5</v>
      </c>
      <c r="AB7" s="73">
        <v>5</v>
      </c>
      <c r="AC7" s="73">
        <v>3</v>
      </c>
      <c r="AD7" s="73">
        <v>3</v>
      </c>
      <c r="AE7" s="73">
        <v>5</v>
      </c>
      <c r="AF7" s="73">
        <v>4.5</v>
      </c>
      <c r="AG7" s="73">
        <v>3</v>
      </c>
      <c r="AH7" s="73">
        <v>4.5</v>
      </c>
      <c r="AI7" s="114"/>
      <c r="AJ7" s="114"/>
      <c r="AK7" s="114"/>
      <c r="AL7" s="114"/>
      <c r="AM7" s="114"/>
      <c r="AN7" s="70"/>
      <c r="AO7" s="114"/>
      <c r="AP7" s="114"/>
      <c r="AQ7" s="114"/>
      <c r="AR7" s="114"/>
    </row>
    <row r="8" s="64" customFormat="1" ht="19" customHeight="1" spans="1:44">
      <c r="A8" s="73" t="s">
        <v>87</v>
      </c>
      <c r="B8" s="73" t="s">
        <v>17</v>
      </c>
      <c r="C8" s="73" t="s">
        <v>126</v>
      </c>
      <c r="D8" s="75"/>
      <c r="E8" s="75"/>
      <c r="F8" s="75"/>
      <c r="G8" s="75"/>
      <c r="H8" s="75"/>
      <c r="I8" s="75"/>
      <c r="J8" s="75"/>
      <c r="K8" s="75"/>
      <c r="L8" s="75"/>
      <c r="M8" s="75">
        <v>4</v>
      </c>
      <c r="N8" s="75">
        <v>4</v>
      </c>
      <c r="O8" s="75">
        <v>4</v>
      </c>
      <c r="P8" s="75">
        <v>4</v>
      </c>
      <c r="Q8" s="75">
        <v>4</v>
      </c>
      <c r="R8" s="75">
        <v>4</v>
      </c>
      <c r="S8" s="75">
        <v>4</v>
      </c>
      <c r="T8" s="75"/>
      <c r="U8" s="75">
        <v>4</v>
      </c>
      <c r="V8" s="75">
        <v>4</v>
      </c>
      <c r="W8" s="75">
        <v>4</v>
      </c>
      <c r="X8" s="75">
        <v>4</v>
      </c>
      <c r="Y8" s="75">
        <v>4</v>
      </c>
      <c r="Z8" s="75">
        <v>4</v>
      </c>
      <c r="AA8" s="75">
        <v>4</v>
      </c>
      <c r="AB8" s="75">
        <v>4</v>
      </c>
      <c r="AC8" s="75">
        <v>4</v>
      </c>
      <c r="AD8" s="75"/>
      <c r="AE8" s="75"/>
      <c r="AF8" s="75">
        <v>4</v>
      </c>
      <c r="AG8" s="75"/>
      <c r="AH8" s="74"/>
      <c r="AI8" s="114">
        <f>IF(A8="","",COUNTIF(D8:AH9,"&gt;2")/2)</f>
        <v>17</v>
      </c>
      <c r="AJ8" s="114">
        <f>SUMPRODUCT(IFERROR((IFERROR(WEEKDAY($D$3:$AH$3,2),999)&lt;6)*D8:AH9,0))</f>
        <v>96</v>
      </c>
      <c r="AK8" s="114">
        <f>SUMPRODUCT((IFERROR(WEEKDAY($D$3:$AH$3,2),999)&lt;6)*D10:AH10)</f>
        <v>38.5</v>
      </c>
      <c r="AL8" s="114">
        <f>SUMPRODUCT(IFERROR((IFERROR(WEEKDAY($D$3:$AH$3,2),0)&gt;5)*D8:AH10,0))</f>
        <v>57</v>
      </c>
      <c r="AM8" s="114">
        <f>IFERROR(SUM(AJ8:AL10),"")</f>
        <v>191.5</v>
      </c>
      <c r="AN8" s="70" t="e">
        <f>VLOOKUP(A8,[1]Sheet1!$D:$M,10,0)</f>
        <v>#N/A</v>
      </c>
      <c r="AO8" s="114">
        <f>SUMPRODUCT((IFERROR((D8:AH8+D9:AH9+D10:AH10),0)&gt;8)*1,IFERROR((D8:AH8+D9:AH9+D10:AH10-8),0))</f>
        <v>55.5</v>
      </c>
      <c r="AP8" s="114">
        <f>AM8-AO8</f>
        <v>136</v>
      </c>
      <c r="AQ8" s="114"/>
      <c r="AR8" s="114"/>
    </row>
    <row r="9" s="64" customFormat="1" ht="19" customHeight="1" spans="1:44">
      <c r="A9" s="73"/>
      <c r="B9" s="73"/>
      <c r="C9" s="73" t="s">
        <v>127</v>
      </c>
      <c r="D9" s="75"/>
      <c r="E9" s="75"/>
      <c r="F9" s="75"/>
      <c r="G9" s="75"/>
      <c r="H9" s="75"/>
      <c r="I9" s="75"/>
      <c r="J9" s="75"/>
      <c r="K9" s="75"/>
      <c r="L9" s="75"/>
      <c r="M9" s="75">
        <v>4</v>
      </c>
      <c r="N9" s="75">
        <v>4</v>
      </c>
      <c r="O9" s="75">
        <v>4</v>
      </c>
      <c r="P9" s="75">
        <v>4</v>
      </c>
      <c r="Q9" s="75">
        <v>4</v>
      </c>
      <c r="R9" s="75">
        <v>4</v>
      </c>
      <c r="S9" s="75">
        <v>4</v>
      </c>
      <c r="T9" s="75"/>
      <c r="U9" s="75">
        <v>4</v>
      </c>
      <c r="V9" s="75">
        <v>4</v>
      </c>
      <c r="W9" s="75">
        <v>4</v>
      </c>
      <c r="X9" s="75">
        <v>4</v>
      </c>
      <c r="Y9" s="75">
        <v>4</v>
      </c>
      <c r="Z9" s="75">
        <v>4</v>
      </c>
      <c r="AA9" s="75">
        <v>4</v>
      </c>
      <c r="AB9" s="75">
        <v>4</v>
      </c>
      <c r="AC9" s="75">
        <v>4</v>
      </c>
      <c r="AD9" s="75"/>
      <c r="AE9" s="75"/>
      <c r="AF9" s="75">
        <v>4</v>
      </c>
      <c r="AG9" s="75"/>
      <c r="AH9" s="74"/>
      <c r="AI9" s="114"/>
      <c r="AJ9" s="114"/>
      <c r="AK9" s="114"/>
      <c r="AL9" s="114"/>
      <c r="AM9" s="114"/>
      <c r="AN9" s="70"/>
      <c r="AO9" s="114"/>
      <c r="AP9" s="114"/>
      <c r="AQ9" s="114"/>
      <c r="AR9" s="114"/>
    </row>
    <row r="10" s="64" customFormat="1" ht="20" customHeight="1" spans="1:44">
      <c r="A10" s="73"/>
      <c r="B10" s="73"/>
      <c r="C10" s="73" t="s">
        <v>128</v>
      </c>
      <c r="D10" s="75"/>
      <c r="E10" s="75"/>
      <c r="F10" s="75"/>
      <c r="G10" s="73"/>
      <c r="H10" s="73"/>
      <c r="I10" s="73"/>
      <c r="J10" s="73"/>
      <c r="K10" s="73"/>
      <c r="L10" s="73"/>
      <c r="M10" s="73">
        <v>3</v>
      </c>
      <c r="N10" s="73">
        <v>3</v>
      </c>
      <c r="O10" s="73">
        <v>3</v>
      </c>
      <c r="P10" s="73">
        <v>3</v>
      </c>
      <c r="Q10" s="73">
        <v>3</v>
      </c>
      <c r="R10" s="73">
        <v>3</v>
      </c>
      <c r="S10" s="73">
        <v>3</v>
      </c>
      <c r="T10" s="73"/>
      <c r="U10" s="73">
        <v>3</v>
      </c>
      <c r="V10" s="73">
        <v>4.5</v>
      </c>
      <c r="W10" s="73">
        <v>3</v>
      </c>
      <c r="X10" s="73">
        <v>3</v>
      </c>
      <c r="Y10" s="73">
        <v>3</v>
      </c>
      <c r="Z10" s="73">
        <v>3</v>
      </c>
      <c r="AA10" s="73">
        <v>3</v>
      </c>
      <c r="AB10" s="73">
        <v>4</v>
      </c>
      <c r="AC10" s="73">
        <v>3.5</v>
      </c>
      <c r="AD10" s="73"/>
      <c r="AE10" s="73"/>
      <c r="AF10" s="103">
        <v>4.5</v>
      </c>
      <c r="AG10" s="103"/>
      <c r="AH10" s="73"/>
      <c r="AI10" s="114"/>
      <c r="AJ10" s="114"/>
      <c r="AK10" s="114"/>
      <c r="AL10" s="114"/>
      <c r="AM10" s="114"/>
      <c r="AN10" s="70"/>
      <c r="AO10" s="114"/>
      <c r="AP10" s="114"/>
      <c r="AQ10" s="114"/>
      <c r="AR10" s="114"/>
    </row>
    <row r="11" s="64" customFormat="1" ht="15" customHeight="1" spans="1:44">
      <c r="A11" s="73" t="s">
        <v>21</v>
      </c>
      <c r="B11" s="73" t="s">
        <v>17</v>
      </c>
      <c r="C11" s="73" t="s">
        <v>126</v>
      </c>
      <c r="D11" s="75">
        <v>4</v>
      </c>
      <c r="E11" s="75">
        <v>4</v>
      </c>
      <c r="F11" s="75">
        <v>4</v>
      </c>
      <c r="G11" s="75">
        <v>4</v>
      </c>
      <c r="H11" s="75">
        <v>4</v>
      </c>
      <c r="I11" s="75">
        <v>4</v>
      </c>
      <c r="J11" s="75">
        <v>4</v>
      </c>
      <c r="K11" s="75"/>
      <c r="L11" s="75">
        <v>4</v>
      </c>
      <c r="M11" s="75">
        <v>4</v>
      </c>
      <c r="N11" s="75">
        <v>4</v>
      </c>
      <c r="O11" s="75">
        <v>4</v>
      </c>
      <c r="P11" s="75">
        <v>4</v>
      </c>
      <c r="Q11" s="75">
        <v>4</v>
      </c>
      <c r="R11" s="75">
        <v>4</v>
      </c>
      <c r="S11" s="75">
        <v>4</v>
      </c>
      <c r="T11" s="75">
        <v>4</v>
      </c>
      <c r="U11" s="75">
        <v>4</v>
      </c>
      <c r="V11" s="75">
        <v>4</v>
      </c>
      <c r="W11" s="75">
        <v>4</v>
      </c>
      <c r="X11" s="75">
        <v>4</v>
      </c>
      <c r="Y11" s="75">
        <v>4</v>
      </c>
      <c r="Z11" s="75">
        <v>4.5</v>
      </c>
      <c r="AA11" s="75">
        <v>4.5</v>
      </c>
      <c r="AB11" s="75">
        <v>4</v>
      </c>
      <c r="AC11" s="75">
        <v>4</v>
      </c>
      <c r="AD11" s="75">
        <v>4</v>
      </c>
      <c r="AE11" s="75">
        <v>4</v>
      </c>
      <c r="AF11" s="75">
        <v>4</v>
      </c>
      <c r="AG11" s="75">
        <v>4</v>
      </c>
      <c r="AH11" s="73">
        <v>4</v>
      </c>
      <c r="AI11" s="114">
        <f>IF(A11="","",COUNTIF(D11:AH12,"&gt;2")/2)</f>
        <v>30</v>
      </c>
      <c r="AJ11" s="114">
        <f>SUMPRODUCT(IFERROR((IFERROR(WEEKDAY($D$3:$AH$3,2),999)&lt;6)*D11:AH12,0))</f>
        <v>177</v>
      </c>
      <c r="AK11" s="114">
        <f>SUMPRODUCT((IFERROR(WEEKDAY($D$3:$AH$3,2),999)&lt;6)*D13:AH13)</f>
        <v>96</v>
      </c>
      <c r="AL11" s="114">
        <f>SUMPRODUCT(IFERROR((IFERROR(WEEKDAY($D$3:$AH$3,2),0)&gt;5)*D11:AH13,0))</f>
        <v>101.5</v>
      </c>
      <c r="AM11" s="114">
        <f>IFERROR(SUM(AJ11:AL13),"")</f>
        <v>374.5</v>
      </c>
      <c r="AN11" s="70" t="e">
        <f>VLOOKUP(A11,[1]Sheet1!$D:$M,10,0)</f>
        <v>#N/A</v>
      </c>
      <c r="AO11" s="114">
        <f>SUMPRODUCT((IFERROR((D11:AH11+D12:AH12+D13:AH13),0)&gt;8)*1,IFERROR((D11:AH11+D12:AH12+D13:AH13-8),0))</f>
        <v>134.5</v>
      </c>
      <c r="AP11" s="114">
        <f>AM11-AO11</f>
        <v>240</v>
      </c>
      <c r="AQ11" s="114"/>
      <c r="AR11" s="114"/>
    </row>
    <row r="12" s="64" customFormat="1" ht="15" customHeight="1" spans="1:44">
      <c r="A12" s="73"/>
      <c r="B12" s="73"/>
      <c r="C12" s="73" t="s">
        <v>127</v>
      </c>
      <c r="D12" s="75">
        <v>4</v>
      </c>
      <c r="E12" s="75">
        <v>4</v>
      </c>
      <c r="F12" s="75">
        <v>4</v>
      </c>
      <c r="G12" s="75">
        <v>4</v>
      </c>
      <c r="H12" s="75">
        <v>4</v>
      </c>
      <c r="I12" s="75">
        <v>4</v>
      </c>
      <c r="J12" s="75">
        <v>4</v>
      </c>
      <c r="K12" s="75"/>
      <c r="L12" s="75">
        <v>4</v>
      </c>
      <c r="M12" s="75">
        <v>4</v>
      </c>
      <c r="N12" s="75">
        <v>4</v>
      </c>
      <c r="O12" s="75">
        <v>4</v>
      </c>
      <c r="P12" s="75">
        <v>4</v>
      </c>
      <c r="Q12" s="75">
        <v>4</v>
      </c>
      <c r="R12" s="75">
        <v>4</v>
      </c>
      <c r="S12" s="75">
        <v>4</v>
      </c>
      <c r="T12" s="75">
        <v>4</v>
      </c>
      <c r="U12" s="75">
        <v>4</v>
      </c>
      <c r="V12" s="75">
        <v>4</v>
      </c>
      <c r="W12" s="75">
        <v>4</v>
      </c>
      <c r="X12" s="75">
        <v>4</v>
      </c>
      <c r="Y12" s="75">
        <v>4</v>
      </c>
      <c r="Z12" s="75">
        <v>4</v>
      </c>
      <c r="AA12" s="75">
        <v>4</v>
      </c>
      <c r="AB12" s="75">
        <v>4</v>
      </c>
      <c r="AC12" s="75">
        <v>4</v>
      </c>
      <c r="AD12" s="75">
        <v>4</v>
      </c>
      <c r="AE12" s="75">
        <v>4</v>
      </c>
      <c r="AF12" s="75">
        <v>4</v>
      </c>
      <c r="AG12" s="75">
        <v>4</v>
      </c>
      <c r="AH12" s="73">
        <v>4</v>
      </c>
      <c r="AI12" s="114"/>
      <c r="AJ12" s="114"/>
      <c r="AK12" s="114"/>
      <c r="AL12" s="114"/>
      <c r="AM12" s="114"/>
      <c r="AN12" s="70"/>
      <c r="AO12" s="114"/>
      <c r="AP12" s="114"/>
      <c r="AQ12" s="114"/>
      <c r="AR12" s="114"/>
    </row>
    <row r="13" s="64" customFormat="1" ht="15" customHeight="1" spans="1:44">
      <c r="A13" s="73"/>
      <c r="B13" s="73"/>
      <c r="C13" s="73" t="s">
        <v>128</v>
      </c>
      <c r="D13" s="75">
        <v>4</v>
      </c>
      <c r="E13" s="75">
        <v>4</v>
      </c>
      <c r="F13" s="75">
        <v>4</v>
      </c>
      <c r="G13" s="73">
        <v>5.5</v>
      </c>
      <c r="H13" s="73">
        <v>3</v>
      </c>
      <c r="I13" s="73">
        <v>4</v>
      </c>
      <c r="J13" s="73">
        <v>4</v>
      </c>
      <c r="K13" s="73"/>
      <c r="L13" s="73">
        <v>5</v>
      </c>
      <c r="M13" s="73">
        <v>4.5</v>
      </c>
      <c r="N13" s="73">
        <v>4.5</v>
      </c>
      <c r="O13" s="73">
        <v>4.5</v>
      </c>
      <c r="P13" s="73">
        <v>3</v>
      </c>
      <c r="Q13" s="73">
        <v>4.5</v>
      </c>
      <c r="R13" s="73">
        <v>4.5</v>
      </c>
      <c r="S13" s="73">
        <v>4.5</v>
      </c>
      <c r="T13" s="73">
        <v>4.5</v>
      </c>
      <c r="U13" s="73">
        <v>4.5</v>
      </c>
      <c r="V13" s="73">
        <v>4.5</v>
      </c>
      <c r="W13" s="73">
        <v>5.5</v>
      </c>
      <c r="X13" s="73">
        <v>5.5</v>
      </c>
      <c r="Y13" s="73">
        <v>1.5</v>
      </c>
      <c r="Z13" s="73">
        <v>5</v>
      </c>
      <c r="AA13" s="73">
        <v>5</v>
      </c>
      <c r="AB13" s="73">
        <v>5</v>
      </c>
      <c r="AC13" s="73">
        <v>9.5</v>
      </c>
      <c r="AD13" s="73">
        <v>3.5</v>
      </c>
      <c r="AE13" s="73">
        <v>4</v>
      </c>
      <c r="AF13" s="103">
        <v>4</v>
      </c>
      <c r="AG13" s="103">
        <v>4</v>
      </c>
      <c r="AH13" s="103">
        <v>4</v>
      </c>
      <c r="AI13" s="114"/>
      <c r="AJ13" s="114"/>
      <c r="AK13" s="114"/>
      <c r="AL13" s="114"/>
      <c r="AM13" s="114"/>
      <c r="AN13" s="70"/>
      <c r="AO13" s="114"/>
      <c r="AP13" s="114"/>
      <c r="AQ13" s="114"/>
      <c r="AR13" s="114"/>
    </row>
    <row r="14" s="64" customFormat="1" ht="15" customHeight="1" spans="1:44">
      <c r="A14" s="73" t="s">
        <v>80</v>
      </c>
      <c r="B14" s="73" t="s">
        <v>17</v>
      </c>
      <c r="C14" s="73" t="s">
        <v>126</v>
      </c>
      <c r="D14" s="75"/>
      <c r="E14" s="75"/>
      <c r="F14" s="75"/>
      <c r="G14" s="75"/>
      <c r="H14" s="75"/>
      <c r="I14" s="75"/>
      <c r="J14" s="75"/>
      <c r="K14" s="75"/>
      <c r="L14" s="75">
        <v>4</v>
      </c>
      <c r="M14" s="75">
        <v>4</v>
      </c>
      <c r="N14" s="75">
        <v>4</v>
      </c>
      <c r="O14" s="75">
        <v>4</v>
      </c>
      <c r="P14" s="75">
        <v>4</v>
      </c>
      <c r="Q14" s="75">
        <v>4</v>
      </c>
      <c r="R14" s="75">
        <v>4</v>
      </c>
      <c r="S14" s="75">
        <v>4</v>
      </c>
      <c r="T14" s="75">
        <v>4</v>
      </c>
      <c r="U14" s="75">
        <v>4</v>
      </c>
      <c r="V14" s="75">
        <v>4</v>
      </c>
      <c r="W14" s="75">
        <v>4</v>
      </c>
      <c r="X14" s="75">
        <v>4</v>
      </c>
      <c r="Y14" s="75">
        <v>4</v>
      </c>
      <c r="Z14" s="75">
        <v>4.5</v>
      </c>
      <c r="AA14" s="75">
        <v>4.5</v>
      </c>
      <c r="AB14" s="75">
        <v>4</v>
      </c>
      <c r="AC14" s="75">
        <v>4</v>
      </c>
      <c r="AD14" s="75">
        <v>4</v>
      </c>
      <c r="AE14" s="75">
        <v>4</v>
      </c>
      <c r="AF14" s="75">
        <v>4</v>
      </c>
      <c r="AG14" s="75"/>
      <c r="AH14" s="74">
        <v>4</v>
      </c>
      <c r="AI14" s="114">
        <f>IF(A14="","",COUNTIF(D14:AH15,"&gt;2")/2)</f>
        <v>22</v>
      </c>
      <c r="AJ14" s="114">
        <f>SUMPRODUCT(IFERROR((IFERROR(WEEKDAY($D$3:$AH$3,2),999)&lt;6)*D14:AH15,0))</f>
        <v>129</v>
      </c>
      <c r="AK14" s="114">
        <f>SUMPRODUCT((IFERROR(WEEKDAY($D$3:$AH$3,2),999)&lt;6)*D16:AH16)</f>
        <v>69.5</v>
      </c>
      <c r="AL14" s="114">
        <f>SUMPRODUCT(IFERROR((IFERROR(WEEKDAY($D$3:$AH$3,2),0)&gt;5)*D14:AH16,0))</f>
        <v>71</v>
      </c>
      <c r="AM14" s="114">
        <f>IFERROR(SUM(AJ14:AL16),"")</f>
        <v>269.5</v>
      </c>
      <c r="AN14" s="70" t="e">
        <f>VLOOKUP(A14,[1]Sheet1!$D:$M,10,0)</f>
        <v>#N/A</v>
      </c>
      <c r="AO14" s="114">
        <f>SUMPRODUCT((IFERROR((D14:AH14+D15:AH15+D16:AH16),0)&gt;8)*1,IFERROR((D14:AH14+D15:AH15+D16:AH16-8),0))</f>
        <v>93.5</v>
      </c>
      <c r="AP14" s="114">
        <f>AM14-AO14</f>
        <v>176</v>
      </c>
      <c r="AQ14" s="114"/>
      <c r="AR14" s="114"/>
    </row>
    <row r="15" s="64" customFormat="1" ht="15" customHeight="1" spans="1:44">
      <c r="A15" s="73"/>
      <c r="B15" s="73"/>
      <c r="C15" s="73" t="s">
        <v>127</v>
      </c>
      <c r="D15" s="75"/>
      <c r="E15" s="75"/>
      <c r="F15" s="75"/>
      <c r="G15" s="75"/>
      <c r="H15" s="75"/>
      <c r="I15" s="75"/>
      <c r="J15" s="75"/>
      <c r="K15" s="75"/>
      <c r="L15" s="75">
        <v>4</v>
      </c>
      <c r="M15" s="75">
        <v>4</v>
      </c>
      <c r="N15" s="75">
        <v>4</v>
      </c>
      <c r="O15" s="75">
        <v>4</v>
      </c>
      <c r="P15" s="75">
        <v>4</v>
      </c>
      <c r="Q15" s="75">
        <v>4</v>
      </c>
      <c r="R15" s="75">
        <v>4</v>
      </c>
      <c r="S15" s="75">
        <v>4</v>
      </c>
      <c r="T15" s="75">
        <v>4</v>
      </c>
      <c r="U15" s="75">
        <v>4</v>
      </c>
      <c r="V15" s="75">
        <v>4</v>
      </c>
      <c r="W15" s="75">
        <v>4</v>
      </c>
      <c r="X15" s="75">
        <v>4</v>
      </c>
      <c r="Y15" s="75">
        <v>4</v>
      </c>
      <c r="Z15" s="75">
        <v>4</v>
      </c>
      <c r="AA15" s="75">
        <v>4</v>
      </c>
      <c r="AB15" s="75">
        <v>4</v>
      </c>
      <c r="AC15" s="75">
        <v>4</v>
      </c>
      <c r="AD15" s="75">
        <v>4</v>
      </c>
      <c r="AE15" s="75">
        <v>4</v>
      </c>
      <c r="AF15" s="75">
        <v>4</v>
      </c>
      <c r="AG15" s="75"/>
      <c r="AH15" s="74">
        <v>4</v>
      </c>
      <c r="AI15" s="114"/>
      <c r="AJ15" s="114"/>
      <c r="AK15" s="114"/>
      <c r="AL15" s="114"/>
      <c r="AM15" s="114"/>
      <c r="AN15" s="70"/>
      <c r="AO15" s="114"/>
      <c r="AP15" s="114"/>
      <c r="AQ15" s="114"/>
      <c r="AR15" s="114"/>
    </row>
    <row r="16" s="64" customFormat="1" ht="15" customHeight="1" spans="1:44">
      <c r="A16" s="73"/>
      <c r="B16" s="73"/>
      <c r="C16" s="73" t="s">
        <v>128</v>
      </c>
      <c r="D16" s="75"/>
      <c r="E16" s="75"/>
      <c r="F16" s="75"/>
      <c r="G16" s="73"/>
      <c r="H16" s="73"/>
      <c r="I16" s="73"/>
      <c r="J16" s="73"/>
      <c r="K16" s="73"/>
      <c r="L16" s="73">
        <v>4.5</v>
      </c>
      <c r="M16" s="73">
        <v>4.5</v>
      </c>
      <c r="N16" s="73">
        <v>3</v>
      </c>
      <c r="O16" s="73">
        <v>3</v>
      </c>
      <c r="P16" s="73">
        <v>3</v>
      </c>
      <c r="Q16" s="73">
        <v>4.5</v>
      </c>
      <c r="R16" s="73">
        <v>4.5</v>
      </c>
      <c r="S16" s="73">
        <v>5</v>
      </c>
      <c r="T16" s="73">
        <v>4.5</v>
      </c>
      <c r="U16" s="73">
        <v>4.5</v>
      </c>
      <c r="V16" s="73">
        <v>4.5</v>
      </c>
      <c r="W16" s="73">
        <v>5.5</v>
      </c>
      <c r="X16" s="73">
        <v>5.5</v>
      </c>
      <c r="Y16" s="73">
        <v>5</v>
      </c>
      <c r="Z16" s="73">
        <v>4.5</v>
      </c>
      <c r="AA16" s="73">
        <v>5</v>
      </c>
      <c r="AB16" s="73">
        <v>5.5</v>
      </c>
      <c r="AC16" s="73">
        <v>3.5</v>
      </c>
      <c r="AD16" s="73">
        <v>3.5</v>
      </c>
      <c r="AE16" s="73">
        <v>3</v>
      </c>
      <c r="AF16" s="74">
        <v>3</v>
      </c>
      <c r="AG16" s="74"/>
      <c r="AH16" s="74">
        <v>3</v>
      </c>
      <c r="AI16" s="114"/>
      <c r="AJ16" s="114"/>
      <c r="AK16" s="114"/>
      <c r="AL16" s="114"/>
      <c r="AM16" s="114"/>
      <c r="AN16" s="70"/>
      <c r="AO16" s="114"/>
      <c r="AP16" s="114"/>
      <c r="AQ16" s="114"/>
      <c r="AR16" s="114"/>
    </row>
    <row r="17" s="64" customFormat="1" ht="15" customHeight="1" spans="1:44">
      <c r="A17" s="73" t="s">
        <v>88</v>
      </c>
      <c r="B17" s="73" t="s">
        <v>17</v>
      </c>
      <c r="C17" s="73" t="s">
        <v>126</v>
      </c>
      <c r="D17" s="75"/>
      <c r="E17" s="75"/>
      <c r="F17" s="75">
        <v>4</v>
      </c>
      <c r="G17" s="75">
        <v>4</v>
      </c>
      <c r="H17" s="75">
        <v>4</v>
      </c>
      <c r="I17" s="75">
        <v>4</v>
      </c>
      <c r="J17" s="75">
        <v>4</v>
      </c>
      <c r="K17" s="75">
        <v>4</v>
      </c>
      <c r="L17" s="75">
        <v>4</v>
      </c>
      <c r="M17" s="75">
        <v>4</v>
      </c>
      <c r="N17" s="75">
        <v>4</v>
      </c>
      <c r="O17" s="75">
        <v>4</v>
      </c>
      <c r="P17" s="75">
        <v>4</v>
      </c>
      <c r="Q17" s="75">
        <v>4</v>
      </c>
      <c r="R17" s="75">
        <v>4</v>
      </c>
      <c r="S17" s="75">
        <v>4</v>
      </c>
      <c r="T17" s="75">
        <v>4</v>
      </c>
      <c r="U17" s="75">
        <v>4</v>
      </c>
      <c r="V17" s="75">
        <v>4</v>
      </c>
      <c r="W17" s="75">
        <v>4</v>
      </c>
      <c r="X17" s="75">
        <v>4</v>
      </c>
      <c r="Y17" s="75">
        <v>4</v>
      </c>
      <c r="Z17" s="75">
        <v>4.5</v>
      </c>
      <c r="AA17" s="75">
        <v>4.5</v>
      </c>
      <c r="AB17" s="75">
        <v>4</v>
      </c>
      <c r="AC17" s="75">
        <v>4</v>
      </c>
      <c r="AD17" s="75">
        <v>4</v>
      </c>
      <c r="AE17" s="75">
        <v>4</v>
      </c>
      <c r="AF17" s="75">
        <v>4</v>
      </c>
      <c r="AG17" s="75">
        <v>4</v>
      </c>
      <c r="AH17" s="74">
        <v>4</v>
      </c>
      <c r="AI17" s="114">
        <f>IF(A17="","",COUNTIF(D17:AH18,"&gt;2")/2)</f>
        <v>29</v>
      </c>
      <c r="AJ17" s="114">
        <f>SUMPRODUCT(IFERROR((IFERROR(WEEKDAY($D$3:$AH$3,2),999)&lt;6)*D17:AH18,0))</f>
        <v>169</v>
      </c>
      <c r="AK17" s="114">
        <f>SUMPRODUCT((IFERROR(WEEKDAY($D$3:$AH$3,2),999)&lt;6)*D19:AH19)</f>
        <v>96</v>
      </c>
      <c r="AL17" s="114">
        <f>SUMPRODUCT(IFERROR((IFERROR(WEEKDAY($D$3:$AH$3,2),0)&gt;5)*D17:AH19,0))</f>
        <v>95.5</v>
      </c>
      <c r="AM17" s="114">
        <f>IFERROR(SUM(AJ17:AL19),"")</f>
        <v>360.5</v>
      </c>
      <c r="AN17" s="70" t="e">
        <f>VLOOKUP(A17,[1]Sheet1!$D:$M,10,0)</f>
        <v>#N/A</v>
      </c>
      <c r="AO17" s="114">
        <f>SUMPRODUCT((IFERROR((D17:AH17+D18:AH18+D19:AH19),0)&gt;8)*1,IFERROR((D17:AH17+D18:AH18+D19:AH19-8),0))</f>
        <v>128.5</v>
      </c>
      <c r="AP17" s="114">
        <f>AM17-AO17</f>
        <v>232</v>
      </c>
      <c r="AQ17" s="114"/>
      <c r="AR17" s="114"/>
    </row>
    <row r="18" s="64" customFormat="1" ht="15" customHeight="1" spans="1:44">
      <c r="A18" s="73"/>
      <c r="B18" s="73"/>
      <c r="C18" s="73" t="s">
        <v>127</v>
      </c>
      <c r="D18" s="75"/>
      <c r="E18" s="75"/>
      <c r="F18" s="75">
        <v>4</v>
      </c>
      <c r="G18" s="75">
        <v>4</v>
      </c>
      <c r="H18" s="75">
        <v>4</v>
      </c>
      <c r="I18" s="75">
        <v>4</v>
      </c>
      <c r="J18" s="75">
        <v>4</v>
      </c>
      <c r="K18" s="75">
        <v>4</v>
      </c>
      <c r="L18" s="75">
        <v>4</v>
      </c>
      <c r="M18" s="75">
        <v>4</v>
      </c>
      <c r="N18" s="75">
        <v>4</v>
      </c>
      <c r="O18" s="75">
        <v>4</v>
      </c>
      <c r="P18" s="75">
        <v>4</v>
      </c>
      <c r="Q18" s="75">
        <v>4</v>
      </c>
      <c r="R18" s="75">
        <v>4</v>
      </c>
      <c r="S18" s="75">
        <v>4</v>
      </c>
      <c r="T18" s="75">
        <v>4</v>
      </c>
      <c r="U18" s="75">
        <v>4</v>
      </c>
      <c r="V18" s="75">
        <v>4</v>
      </c>
      <c r="W18" s="75">
        <v>4</v>
      </c>
      <c r="X18" s="75">
        <v>4</v>
      </c>
      <c r="Y18" s="75">
        <v>4</v>
      </c>
      <c r="Z18" s="75">
        <v>4</v>
      </c>
      <c r="AA18" s="75">
        <v>4</v>
      </c>
      <c r="AB18" s="75">
        <v>4</v>
      </c>
      <c r="AC18" s="75">
        <v>4</v>
      </c>
      <c r="AD18" s="75">
        <v>4</v>
      </c>
      <c r="AE18" s="75">
        <v>4</v>
      </c>
      <c r="AF18" s="75">
        <v>4</v>
      </c>
      <c r="AG18" s="75">
        <v>4</v>
      </c>
      <c r="AH18" s="74">
        <v>4</v>
      </c>
      <c r="AI18" s="114"/>
      <c r="AJ18" s="114"/>
      <c r="AK18" s="114"/>
      <c r="AL18" s="114"/>
      <c r="AM18" s="114"/>
      <c r="AN18" s="70"/>
      <c r="AO18" s="114"/>
      <c r="AP18" s="114"/>
      <c r="AQ18" s="114"/>
      <c r="AR18" s="114"/>
    </row>
    <row r="19" s="64" customFormat="1" ht="15" customHeight="1" spans="1:44">
      <c r="A19" s="73"/>
      <c r="B19" s="73"/>
      <c r="C19" s="73" t="s">
        <v>128</v>
      </c>
      <c r="D19" s="75"/>
      <c r="E19" s="75"/>
      <c r="F19" s="75">
        <v>3</v>
      </c>
      <c r="G19" s="75">
        <v>3</v>
      </c>
      <c r="H19" s="75">
        <v>3</v>
      </c>
      <c r="I19" s="73">
        <v>3</v>
      </c>
      <c r="J19" s="73">
        <v>4</v>
      </c>
      <c r="K19" s="73">
        <v>4</v>
      </c>
      <c r="L19" s="73">
        <v>4.5</v>
      </c>
      <c r="M19" s="73">
        <v>4.5</v>
      </c>
      <c r="N19" s="73">
        <v>4.5</v>
      </c>
      <c r="O19" s="73">
        <v>4.5</v>
      </c>
      <c r="P19" s="73">
        <v>3</v>
      </c>
      <c r="Q19" s="73">
        <v>4.5</v>
      </c>
      <c r="R19" s="73">
        <v>4.5</v>
      </c>
      <c r="S19" s="73">
        <v>4.5</v>
      </c>
      <c r="T19" s="73">
        <v>4.5</v>
      </c>
      <c r="U19" s="73">
        <v>4.5</v>
      </c>
      <c r="V19" s="73">
        <v>4.5</v>
      </c>
      <c r="W19" s="73">
        <v>5.5</v>
      </c>
      <c r="X19" s="73">
        <v>5.5</v>
      </c>
      <c r="Y19" s="73">
        <v>5</v>
      </c>
      <c r="Z19" s="73">
        <v>5</v>
      </c>
      <c r="AA19" s="73">
        <v>5</v>
      </c>
      <c r="AB19" s="73">
        <v>9.5</v>
      </c>
      <c r="AC19" s="73">
        <v>4</v>
      </c>
      <c r="AD19" s="73">
        <v>4</v>
      </c>
      <c r="AE19" s="73">
        <v>4</v>
      </c>
      <c r="AF19" s="74">
        <v>4</v>
      </c>
      <c r="AG19" s="74">
        <v>4</v>
      </c>
      <c r="AH19" s="74">
        <v>4</v>
      </c>
      <c r="AI19" s="114"/>
      <c r="AJ19" s="114"/>
      <c r="AK19" s="114"/>
      <c r="AL19" s="114"/>
      <c r="AM19" s="114"/>
      <c r="AN19" s="70"/>
      <c r="AO19" s="114"/>
      <c r="AP19" s="114"/>
      <c r="AQ19" s="114"/>
      <c r="AR19" s="114"/>
    </row>
    <row r="20" s="64" customFormat="1" ht="15" customHeight="1" spans="1:44">
      <c r="A20" s="76" t="s">
        <v>91</v>
      </c>
      <c r="B20" s="76" t="s">
        <v>17</v>
      </c>
      <c r="C20" s="76" t="s">
        <v>126</v>
      </c>
      <c r="D20" s="77"/>
      <c r="E20" s="77"/>
      <c r="F20" s="77"/>
      <c r="G20" s="77"/>
      <c r="H20" s="77"/>
      <c r="I20" s="77"/>
      <c r="J20" s="77"/>
      <c r="K20" s="77"/>
      <c r="L20" s="77"/>
      <c r="M20" s="77">
        <v>4</v>
      </c>
      <c r="N20" s="77">
        <v>4</v>
      </c>
      <c r="O20" s="77">
        <v>4</v>
      </c>
      <c r="P20" s="77">
        <v>4</v>
      </c>
      <c r="Q20" s="77">
        <v>4</v>
      </c>
      <c r="R20" s="77">
        <v>4</v>
      </c>
      <c r="S20" s="77">
        <v>4</v>
      </c>
      <c r="T20" s="77">
        <v>4</v>
      </c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6"/>
      <c r="AI20" s="114">
        <f>IF(A20="","",COUNTIF(D20:AH21,"&gt;2")/2)</f>
        <v>7.5</v>
      </c>
      <c r="AJ20" s="114" cm="1">
        <f t="array" ref="AJ20">SUMPRODUCT(IFERROR((IFERROR(WEEKDAY($D$3:$AH$3,2),999)&lt;6)*D20:AH21,0))</f>
        <v>46</v>
      </c>
      <c r="AK20" s="114" cm="1">
        <f t="array" ref="AK20">SUMPRODUCT((IFERROR(WEEKDAY($D$3:$AH$3,2),999)&lt;6)*D22:AH22)</f>
        <v>11</v>
      </c>
      <c r="AL20" s="114" cm="1">
        <f t="array" ref="AL20">SUMPRODUCT(IFERROR((IFERROR(WEEKDAY($D$3:$AH$3,2),0)&gt;5)*D20:AH22,0))</f>
        <v>21.5</v>
      </c>
      <c r="AM20" s="114">
        <f>IFERROR(SUM(AJ20:AL22),"")</f>
        <v>78.5</v>
      </c>
      <c r="AN20" s="70" t="e">
        <f>VLOOKUP(A20,[1]Sheet1!$D:$M,10,0)</f>
        <v>#N/A</v>
      </c>
      <c r="AO20" s="114">
        <f>SUMPRODUCT((IFERROR((D20:AH20+D21:AH21+D22:AH22),0)&gt;8)*1,IFERROR((D20:AH20+D21:AH21+D22:AH22-8),0))</f>
        <v>16.5</v>
      </c>
      <c r="AP20" s="114">
        <f>AM20-AO20</f>
        <v>62</v>
      </c>
      <c r="AQ20" s="114"/>
      <c r="AR20" s="114"/>
    </row>
    <row r="21" s="64" customFormat="1" ht="15" customHeight="1" spans="1:44">
      <c r="A21" s="76"/>
      <c r="B21" s="76"/>
      <c r="C21" s="76" t="s">
        <v>127</v>
      </c>
      <c r="D21" s="77"/>
      <c r="E21" s="77"/>
      <c r="F21" s="77"/>
      <c r="G21" s="77"/>
      <c r="H21" s="77"/>
      <c r="I21" s="77"/>
      <c r="J21" s="77"/>
      <c r="K21" s="77"/>
      <c r="L21" s="77"/>
      <c r="M21" s="77">
        <v>4</v>
      </c>
      <c r="N21" s="77">
        <v>4</v>
      </c>
      <c r="O21" s="77">
        <v>4</v>
      </c>
      <c r="P21" s="77">
        <v>4</v>
      </c>
      <c r="Q21" s="77">
        <v>4</v>
      </c>
      <c r="R21" s="77">
        <v>4</v>
      </c>
      <c r="S21" s="77">
        <v>4</v>
      </c>
      <c r="T21" s="77">
        <v>2</v>
      </c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6"/>
      <c r="AI21" s="114"/>
      <c r="AJ21" s="114"/>
      <c r="AK21" s="114"/>
      <c r="AL21" s="114"/>
      <c r="AM21" s="114"/>
      <c r="AN21" s="70"/>
      <c r="AO21" s="114"/>
      <c r="AP21" s="114"/>
      <c r="AQ21" s="114"/>
      <c r="AR21" s="114"/>
    </row>
    <row r="22" s="64" customFormat="1" ht="15" customHeight="1" spans="1:44">
      <c r="A22" s="76"/>
      <c r="B22" s="76"/>
      <c r="C22" s="76" t="s">
        <v>128</v>
      </c>
      <c r="D22" s="77"/>
      <c r="E22" s="77"/>
      <c r="F22" s="77"/>
      <c r="G22" s="77"/>
      <c r="H22" s="77"/>
      <c r="I22" s="76"/>
      <c r="J22" s="76"/>
      <c r="K22" s="76"/>
      <c r="L22" s="76"/>
      <c r="M22" s="76">
        <v>3</v>
      </c>
      <c r="N22" s="76"/>
      <c r="O22" s="76">
        <v>2.5</v>
      </c>
      <c r="P22" s="76">
        <v>3</v>
      </c>
      <c r="Q22" s="76">
        <v>2.5</v>
      </c>
      <c r="R22" s="76">
        <v>2.5</v>
      </c>
      <c r="S22" s="76">
        <v>3</v>
      </c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104"/>
      <c r="AG22" s="104"/>
      <c r="AH22" s="104"/>
      <c r="AI22" s="114"/>
      <c r="AJ22" s="114"/>
      <c r="AK22" s="114"/>
      <c r="AL22" s="114"/>
      <c r="AM22" s="114"/>
      <c r="AN22" s="70"/>
      <c r="AO22" s="114"/>
      <c r="AP22" s="114"/>
      <c r="AQ22" s="114"/>
      <c r="AR22" s="114"/>
    </row>
    <row r="23" s="64" customFormat="1" ht="15" customHeight="1" spans="1:44">
      <c r="A23" s="73" t="s">
        <v>89</v>
      </c>
      <c r="B23" s="73" t="s">
        <v>17</v>
      </c>
      <c r="C23" s="73" t="s">
        <v>126</v>
      </c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>
        <v>4</v>
      </c>
      <c r="AA23" s="73">
        <v>4</v>
      </c>
      <c r="AB23" s="73">
        <v>4</v>
      </c>
      <c r="AC23" s="73">
        <v>4</v>
      </c>
      <c r="AD23" s="73">
        <v>4</v>
      </c>
      <c r="AE23" s="73">
        <v>4</v>
      </c>
      <c r="AF23" s="73">
        <v>4</v>
      </c>
      <c r="AG23" s="73">
        <v>4</v>
      </c>
      <c r="AH23" s="73">
        <v>4</v>
      </c>
      <c r="AI23" s="114">
        <f>IF(A23="","",COUNTIF(D23:AH24,"&gt;2")/2)</f>
        <v>9</v>
      </c>
      <c r="AJ23" s="114">
        <f>SUMPRODUCT(IFERROR((IFERROR(WEEKDAY($D$3:$AH$3,2),999)&lt;6)*D23:AH24,0))</f>
        <v>56</v>
      </c>
      <c r="AK23" s="114">
        <f>SUMPRODUCT((IFERROR(WEEKDAY($D$3:$AH$3,2),999)&lt;6)*D25:AH25)</f>
        <v>16</v>
      </c>
      <c r="AL23" s="114">
        <f>SUMPRODUCT(IFERROR((IFERROR(WEEKDAY($D$3:$AH$3,2),0)&gt;5)*D23:AH25,0))</f>
        <v>22</v>
      </c>
      <c r="AM23" s="114">
        <f>IFERROR(SUM(AJ23:AL25),"")</f>
        <v>94</v>
      </c>
      <c r="AN23" s="70" t="e">
        <f>VLOOKUP(A23,[1]Sheet1!$D:$M,10,0)</f>
        <v>#N/A</v>
      </c>
      <c r="AO23" s="114">
        <f>SUMPRODUCT((IFERROR((D23:AH23+D24:AH24+D25:AH25),0)&gt;8)*1,IFERROR((D23:AH23+D24:AH24+D25:AH25-8),0))</f>
        <v>22</v>
      </c>
      <c r="AP23" s="114">
        <f>AM23-AO23</f>
        <v>72</v>
      </c>
      <c r="AQ23" s="114"/>
      <c r="AR23" s="114"/>
    </row>
    <row r="24" s="64" customFormat="1" ht="15" customHeight="1" spans="1:44">
      <c r="A24" s="73"/>
      <c r="B24" s="73"/>
      <c r="C24" s="73" t="s">
        <v>127</v>
      </c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>
        <v>4</v>
      </c>
      <c r="AA24" s="73">
        <v>4</v>
      </c>
      <c r="AB24" s="73">
        <v>4</v>
      </c>
      <c r="AC24" s="73">
        <v>4</v>
      </c>
      <c r="AD24" s="73">
        <v>4</v>
      </c>
      <c r="AE24" s="73">
        <v>4</v>
      </c>
      <c r="AF24" s="73">
        <v>4</v>
      </c>
      <c r="AG24" s="73">
        <v>4</v>
      </c>
      <c r="AH24" s="73">
        <v>4</v>
      </c>
      <c r="AI24" s="114"/>
      <c r="AJ24" s="114"/>
      <c r="AK24" s="114"/>
      <c r="AL24" s="114"/>
      <c r="AM24" s="114"/>
      <c r="AN24" s="70"/>
      <c r="AO24" s="114"/>
      <c r="AP24" s="114"/>
      <c r="AQ24" s="114"/>
      <c r="AR24" s="114"/>
    </row>
    <row r="25" s="64" customFormat="1" ht="15" customHeight="1" spans="1:44">
      <c r="A25" s="73"/>
      <c r="B25" s="73"/>
      <c r="C25" s="73" t="s">
        <v>128</v>
      </c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>
        <v>1</v>
      </c>
      <c r="AA25" s="73">
        <v>3</v>
      </c>
      <c r="AB25" s="73">
        <v>3</v>
      </c>
      <c r="AC25" s="73">
        <v>3</v>
      </c>
      <c r="AD25" s="73">
        <v>3</v>
      </c>
      <c r="AE25" s="73">
        <v>3</v>
      </c>
      <c r="AF25" s="73">
        <v>3</v>
      </c>
      <c r="AG25" s="73">
        <v>3</v>
      </c>
      <c r="AH25" s="73"/>
      <c r="AI25" s="114"/>
      <c r="AJ25" s="114"/>
      <c r="AK25" s="114"/>
      <c r="AL25" s="114"/>
      <c r="AM25" s="114"/>
      <c r="AN25" s="70"/>
      <c r="AO25" s="114"/>
      <c r="AP25" s="114"/>
      <c r="AQ25" s="114"/>
      <c r="AR25" s="114"/>
    </row>
    <row r="26" s="64" customFormat="1" ht="15" customHeight="1" spans="1:44">
      <c r="A26" s="78" t="s">
        <v>90</v>
      </c>
      <c r="B26" s="73" t="s">
        <v>17</v>
      </c>
      <c r="C26" s="73" t="s">
        <v>126</v>
      </c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>
        <v>4</v>
      </c>
      <c r="S26" s="73">
        <v>4</v>
      </c>
      <c r="T26" s="73">
        <v>4</v>
      </c>
      <c r="U26" s="73">
        <v>4</v>
      </c>
      <c r="V26" s="73">
        <v>4</v>
      </c>
      <c r="W26" s="73"/>
      <c r="X26" s="73">
        <v>4</v>
      </c>
      <c r="Y26" s="73">
        <v>4</v>
      </c>
      <c r="Z26" s="73">
        <v>4</v>
      </c>
      <c r="AA26" s="73">
        <v>4</v>
      </c>
      <c r="AB26" s="73">
        <v>4</v>
      </c>
      <c r="AC26" s="73"/>
      <c r="AD26" s="73"/>
      <c r="AE26" s="73"/>
      <c r="AF26" s="73"/>
      <c r="AG26" s="73"/>
      <c r="AH26" s="73"/>
      <c r="AI26" s="114">
        <f>IF(A26="","",COUNTIF(D26:AH27,"&gt;2")/2)</f>
        <v>10</v>
      </c>
      <c r="AJ26" s="114">
        <f>SUMPRODUCT(IFERROR((IFERROR(WEEKDAY($D$3:$AH$3,2),999)&lt;6)*D26:AH27,0))</f>
        <v>72</v>
      </c>
      <c r="AK26" s="114">
        <f>SUMPRODUCT((IFERROR(WEEKDAY($D$3:$AH$3,2),999)&lt;6)*D28:AH28)</f>
        <v>37</v>
      </c>
      <c r="AL26" s="114">
        <f>SUMPRODUCT(IFERROR((IFERROR(WEEKDAY($D$3:$AH$3,2),0)&gt;5)*D26:AH28,0))</f>
        <v>12.5</v>
      </c>
      <c r="AM26" s="114">
        <f>IFERROR(SUM(AJ26:AL28),"")</f>
        <v>121.5</v>
      </c>
      <c r="AN26" s="70" t="e">
        <f>VLOOKUP(A26,[1]Sheet1!$D:$M,10,0)</f>
        <v>#N/A</v>
      </c>
      <c r="AO26" s="114">
        <f>SUMPRODUCT((IFERROR((D26:AH26+D27:AH27+D28:AH28),0)&gt;8)*1,IFERROR((D26:AH26+D27:AH27+D28:AH28-8),0))</f>
        <v>41.5</v>
      </c>
      <c r="AP26" s="114">
        <f>AM26-AO26</f>
        <v>80</v>
      </c>
      <c r="AQ26" s="114"/>
      <c r="AR26" s="114"/>
    </row>
    <row r="27" s="64" customFormat="1" ht="15" customHeight="1" spans="1:44">
      <c r="A27" s="79"/>
      <c r="B27" s="73"/>
      <c r="C27" s="73" t="s">
        <v>127</v>
      </c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>
        <v>4</v>
      </c>
      <c r="S27" s="73">
        <v>4</v>
      </c>
      <c r="T27" s="73">
        <v>4</v>
      </c>
      <c r="U27" s="73">
        <v>4</v>
      </c>
      <c r="V27" s="73">
        <v>4</v>
      </c>
      <c r="W27" s="73"/>
      <c r="X27" s="73">
        <v>4</v>
      </c>
      <c r="Y27" s="73">
        <v>4</v>
      </c>
      <c r="Z27" s="73">
        <v>4</v>
      </c>
      <c r="AA27" s="73">
        <v>4</v>
      </c>
      <c r="AB27" s="73">
        <v>4</v>
      </c>
      <c r="AC27" s="73"/>
      <c r="AD27" s="73"/>
      <c r="AE27" s="73"/>
      <c r="AF27" s="73"/>
      <c r="AG27" s="73"/>
      <c r="AH27" s="73"/>
      <c r="AI27" s="114"/>
      <c r="AJ27" s="114"/>
      <c r="AK27" s="114"/>
      <c r="AL27" s="114"/>
      <c r="AM27" s="114"/>
      <c r="AN27" s="70"/>
      <c r="AO27" s="114"/>
      <c r="AP27" s="114"/>
      <c r="AQ27" s="114"/>
      <c r="AR27" s="114"/>
    </row>
    <row r="28" s="64" customFormat="1" ht="15" customHeight="1" spans="1:44">
      <c r="A28" s="80"/>
      <c r="B28" s="73"/>
      <c r="C28" s="73" t="s">
        <v>128</v>
      </c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>
        <v>3</v>
      </c>
      <c r="S28" s="73">
        <v>3</v>
      </c>
      <c r="T28" s="73">
        <v>3</v>
      </c>
      <c r="U28" s="73">
        <v>3</v>
      </c>
      <c r="V28" s="73">
        <v>4.5</v>
      </c>
      <c r="W28" s="73"/>
      <c r="X28" s="73">
        <v>5</v>
      </c>
      <c r="Y28" s="73">
        <v>5</v>
      </c>
      <c r="Z28" s="73">
        <v>5</v>
      </c>
      <c r="AA28" s="73">
        <v>5</v>
      </c>
      <c r="AB28" s="73">
        <v>5</v>
      </c>
      <c r="AC28" s="73"/>
      <c r="AD28" s="73"/>
      <c r="AE28" s="73"/>
      <c r="AF28" s="73"/>
      <c r="AG28" s="73"/>
      <c r="AH28" s="73"/>
      <c r="AI28" s="114"/>
      <c r="AJ28" s="114"/>
      <c r="AK28" s="114"/>
      <c r="AL28" s="114"/>
      <c r="AM28" s="114"/>
      <c r="AN28" s="70"/>
      <c r="AO28" s="114"/>
      <c r="AP28" s="114"/>
      <c r="AQ28" s="114"/>
      <c r="AR28" s="114"/>
    </row>
    <row r="29" s="64" customFormat="1" ht="15" customHeight="1" spans="1:44">
      <c r="A29" s="81" t="s">
        <v>23</v>
      </c>
      <c r="B29" s="75" t="s">
        <v>129</v>
      </c>
      <c r="C29" s="75" t="s">
        <v>129</v>
      </c>
      <c r="D29" s="75">
        <v>11.5</v>
      </c>
      <c r="E29" s="75">
        <v>11.5</v>
      </c>
      <c r="F29" s="75">
        <v>13.5</v>
      </c>
      <c r="G29" s="75">
        <v>13.5</v>
      </c>
      <c r="H29" s="75">
        <v>13.5</v>
      </c>
      <c r="I29" s="75"/>
      <c r="J29" s="75">
        <v>11</v>
      </c>
      <c r="K29" s="75">
        <v>12.5</v>
      </c>
      <c r="L29" s="75">
        <v>13.5</v>
      </c>
      <c r="M29" s="75">
        <v>11.5</v>
      </c>
      <c r="N29" s="75">
        <v>11.5</v>
      </c>
      <c r="O29" s="75">
        <v>13.5</v>
      </c>
      <c r="P29" s="75">
        <v>12.5</v>
      </c>
      <c r="Q29" s="75">
        <v>13</v>
      </c>
      <c r="R29" s="75">
        <v>11.5</v>
      </c>
      <c r="S29" s="75">
        <v>11.5</v>
      </c>
      <c r="T29" s="75">
        <v>11.5</v>
      </c>
      <c r="U29" s="75">
        <v>13</v>
      </c>
      <c r="V29" s="75">
        <v>11.5</v>
      </c>
      <c r="W29" s="75"/>
      <c r="X29" s="75">
        <v>11.5</v>
      </c>
      <c r="Y29" s="75">
        <v>12.5</v>
      </c>
      <c r="Z29" s="75">
        <v>11.5</v>
      </c>
      <c r="AA29" s="75">
        <v>12.5</v>
      </c>
      <c r="AB29" s="75"/>
      <c r="AC29" s="75"/>
      <c r="AD29" s="75"/>
      <c r="AE29" s="75">
        <v>11.5</v>
      </c>
      <c r="AF29" s="105">
        <v>11.5</v>
      </c>
      <c r="AG29" s="105">
        <v>11.5</v>
      </c>
      <c r="AH29" s="105">
        <v>11.5</v>
      </c>
      <c r="AI29" s="114">
        <f>IF(A29="","",COUNTIF(D29:AH30,"&gt;2"))</f>
        <v>26</v>
      </c>
      <c r="AJ29" s="114">
        <f>SUMPRODUCT(IFERROR((IFERROR(WEEKDAY($D$3:$AH$3,2),999)&lt;6)*D29:AH30,0))</f>
        <v>264.5</v>
      </c>
      <c r="AK29" s="114">
        <f>SUMPRODUCT((IFERROR(WEEKDAY($D$3:$AH$3,2),999)&lt;6)*D31:AH31)</f>
        <v>0</v>
      </c>
      <c r="AL29" s="114">
        <f>SUMPRODUCT(IFERROR((IFERROR(WEEKDAY($D$3:$AH$3,2),0)&gt;5)*D29:AH31,0))</f>
        <v>51</v>
      </c>
      <c r="AM29" s="114">
        <f>IFERROR(SUM(AJ29:AL31),"")</f>
        <v>315.5</v>
      </c>
      <c r="AN29" s="70" t="e">
        <f>VLOOKUP(A29,[1]Sheet1!$D:$M,10,0)</f>
        <v>#N/A</v>
      </c>
      <c r="AO29" s="114">
        <f>SUMPRODUCT((IFERROR((D29:AH29+D30:AH30+D31:AH31),0)&gt;8)*1,IFERROR((D29:AH29+D30:AH30+D31:AH31-8),0))</f>
        <v>107.5</v>
      </c>
      <c r="AP29" s="114">
        <f>AM29-AO29</f>
        <v>208</v>
      </c>
      <c r="AQ29" s="114"/>
      <c r="AR29" s="114"/>
    </row>
    <row r="30" s="64" customFormat="1" ht="15" customHeight="1" spans="1:44">
      <c r="A30" s="81"/>
      <c r="B30" s="75" t="s">
        <v>130</v>
      </c>
      <c r="C30" s="75" t="s">
        <v>130</v>
      </c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106"/>
      <c r="AG30" s="106"/>
      <c r="AH30" s="106"/>
      <c r="AI30" s="114"/>
      <c r="AJ30" s="114"/>
      <c r="AK30" s="114"/>
      <c r="AL30" s="114"/>
      <c r="AM30" s="114"/>
      <c r="AN30" s="70"/>
      <c r="AO30" s="114"/>
      <c r="AP30" s="114"/>
      <c r="AQ30" s="114"/>
      <c r="AR30" s="114"/>
    </row>
    <row r="31" s="64" customFormat="1" ht="15" customHeight="1" spans="1:44">
      <c r="A31" s="82" t="s">
        <v>128</v>
      </c>
      <c r="B31" s="83"/>
      <c r="C31" s="83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106"/>
      <c r="AG31" s="106"/>
      <c r="AH31" s="106"/>
      <c r="AI31" s="114"/>
      <c r="AJ31" s="114"/>
      <c r="AK31" s="114"/>
      <c r="AL31" s="114"/>
      <c r="AM31" s="114"/>
      <c r="AN31" s="70"/>
      <c r="AO31" s="114"/>
      <c r="AP31" s="114"/>
      <c r="AQ31" s="114"/>
      <c r="AR31" s="114"/>
    </row>
    <row r="32" s="64" customFormat="1" ht="15" customHeight="1" spans="1:44">
      <c r="A32" s="84" t="s">
        <v>57</v>
      </c>
      <c r="B32" s="84" t="s">
        <v>56</v>
      </c>
      <c r="C32" s="84" t="s">
        <v>126</v>
      </c>
      <c r="D32" s="85">
        <v>4</v>
      </c>
      <c r="E32" s="85">
        <v>4</v>
      </c>
      <c r="F32" s="85">
        <v>4</v>
      </c>
      <c r="G32" s="85">
        <v>4</v>
      </c>
      <c r="H32" s="85">
        <v>4</v>
      </c>
      <c r="I32" s="85">
        <v>4</v>
      </c>
      <c r="J32" s="85">
        <v>4</v>
      </c>
      <c r="K32" s="87">
        <v>4</v>
      </c>
      <c r="L32" s="85">
        <v>4</v>
      </c>
      <c r="M32" s="85">
        <v>4</v>
      </c>
      <c r="N32" s="85">
        <v>4</v>
      </c>
      <c r="O32" s="85">
        <v>4</v>
      </c>
      <c r="P32" s="85">
        <v>4</v>
      </c>
      <c r="Q32" s="87">
        <v>4</v>
      </c>
      <c r="R32" s="85">
        <v>4</v>
      </c>
      <c r="S32" s="85">
        <v>4</v>
      </c>
      <c r="T32" s="85">
        <v>4</v>
      </c>
      <c r="U32" s="85">
        <v>4</v>
      </c>
      <c r="V32" s="85">
        <v>4</v>
      </c>
      <c r="W32" s="85"/>
      <c r="X32" s="85">
        <v>4</v>
      </c>
      <c r="Y32" s="85">
        <v>4</v>
      </c>
      <c r="Z32" s="87">
        <v>4</v>
      </c>
      <c r="AA32" s="85">
        <v>4</v>
      </c>
      <c r="AB32" s="85">
        <v>4</v>
      </c>
      <c r="AC32" s="85">
        <v>4</v>
      </c>
      <c r="AD32" s="85"/>
      <c r="AE32" s="85">
        <v>4</v>
      </c>
      <c r="AF32" s="85">
        <v>4</v>
      </c>
      <c r="AG32" s="85">
        <v>4</v>
      </c>
      <c r="AH32" s="85">
        <v>3.5</v>
      </c>
      <c r="AI32" s="114">
        <f>IF(A32="","",COUNTIF(D32:AH33,"&gt;2")/2)</f>
        <v>29</v>
      </c>
      <c r="AJ32" s="114" cm="1">
        <f t="array" ref="AJ32">SUMPRODUCT(IFERROR((IFERROR(WEEKDAY($D$3:$AH$3,2),999)&lt;6)*D32:AH33,0))</f>
        <v>183.5</v>
      </c>
      <c r="AK32" s="114" cm="1">
        <f t="array" ref="AK32">SUMPRODUCT((IFERROR(WEEKDAY($D$3:$AH$3,2),999)&lt;6)*D34:AH34)</f>
        <v>77</v>
      </c>
      <c r="AL32" s="114" cm="1">
        <f t="array" ref="AL32">SUMPRODUCT(IFERROR((IFERROR(WEEKDAY($D$3:$AH$3,2),0)&gt;5)*D32:AH34,0))</f>
        <v>66.5</v>
      </c>
      <c r="AM32" s="114">
        <f>IFERROR(SUM(AJ32:AL34),"")</f>
        <v>327</v>
      </c>
      <c r="AN32" s="70" t="e">
        <f>VLOOKUP(A32,[1]Sheet1!$D:$M,10,0)</f>
        <v>#N/A</v>
      </c>
      <c r="AO32" s="114">
        <f>SUMPRODUCT((IFERROR((D32:AH32+D33:AH33+D34:AH34),0)&gt;8)*1,IFERROR((D32:AH32+D33:AH33+D34:AH34-8),0))</f>
        <v>95</v>
      </c>
      <c r="AP32" s="114">
        <f>AM32-AO32</f>
        <v>232</v>
      </c>
      <c r="AQ32" s="114"/>
      <c r="AR32" s="114"/>
    </row>
    <row r="33" s="64" customFormat="1" ht="15" customHeight="1" spans="1:44">
      <c r="A33" s="84"/>
      <c r="B33" s="84"/>
      <c r="C33" s="84" t="s">
        <v>127</v>
      </c>
      <c r="D33" s="85">
        <v>4</v>
      </c>
      <c r="E33" s="85">
        <v>4</v>
      </c>
      <c r="F33" s="85">
        <v>4</v>
      </c>
      <c r="G33" s="85">
        <v>4</v>
      </c>
      <c r="H33" s="85">
        <v>4</v>
      </c>
      <c r="I33" s="85">
        <v>4</v>
      </c>
      <c r="J33" s="85">
        <v>4</v>
      </c>
      <c r="K33" s="87">
        <v>4</v>
      </c>
      <c r="L33" s="85">
        <v>4</v>
      </c>
      <c r="M33" s="85">
        <v>4</v>
      </c>
      <c r="N33" s="85">
        <v>4</v>
      </c>
      <c r="O33" s="85">
        <v>4</v>
      </c>
      <c r="P33" s="85">
        <v>4</v>
      </c>
      <c r="Q33" s="87">
        <v>4</v>
      </c>
      <c r="R33" s="85">
        <v>4</v>
      </c>
      <c r="S33" s="85">
        <v>4</v>
      </c>
      <c r="T33" s="85">
        <v>4</v>
      </c>
      <c r="U33" s="85">
        <v>4</v>
      </c>
      <c r="V33" s="85">
        <v>4</v>
      </c>
      <c r="W33" s="85"/>
      <c r="X33" s="85">
        <v>4</v>
      </c>
      <c r="Y33" s="85">
        <v>4</v>
      </c>
      <c r="Z33" s="87">
        <v>4</v>
      </c>
      <c r="AA33" s="85">
        <v>4</v>
      </c>
      <c r="AB33" s="85">
        <v>4</v>
      </c>
      <c r="AC33" s="85">
        <v>4</v>
      </c>
      <c r="AD33" s="85"/>
      <c r="AE33" s="85">
        <v>4</v>
      </c>
      <c r="AF33" s="85">
        <v>4</v>
      </c>
      <c r="AG33" s="85">
        <v>4</v>
      </c>
      <c r="AH33" s="85">
        <v>4</v>
      </c>
      <c r="AI33" s="114"/>
      <c r="AJ33" s="114"/>
      <c r="AK33" s="114"/>
      <c r="AL33" s="114"/>
      <c r="AM33" s="114"/>
      <c r="AN33" s="70"/>
      <c r="AO33" s="114"/>
      <c r="AP33" s="114"/>
      <c r="AQ33" s="114"/>
      <c r="AR33" s="114"/>
    </row>
    <row r="34" s="64" customFormat="1" ht="15" customHeight="1" spans="1:44">
      <c r="A34" s="86"/>
      <c r="B34" s="84"/>
      <c r="C34" s="86" t="s">
        <v>128</v>
      </c>
      <c r="D34" s="85">
        <v>3</v>
      </c>
      <c r="E34" s="85">
        <v>6</v>
      </c>
      <c r="F34" s="85">
        <v>6</v>
      </c>
      <c r="G34" s="85">
        <v>5</v>
      </c>
      <c r="H34" s="85">
        <v>4.5</v>
      </c>
      <c r="I34" s="85">
        <v>1.5</v>
      </c>
      <c r="J34" s="85">
        <v>5</v>
      </c>
      <c r="K34" s="87">
        <v>4</v>
      </c>
      <c r="L34" s="100">
        <v>5.5</v>
      </c>
      <c r="M34" s="100">
        <v>5</v>
      </c>
      <c r="N34" s="85">
        <v>4</v>
      </c>
      <c r="O34" s="85">
        <v>3.5</v>
      </c>
      <c r="P34" s="85">
        <v>4.5</v>
      </c>
      <c r="Q34" s="87">
        <v>5</v>
      </c>
      <c r="R34" s="102">
        <v>4.5</v>
      </c>
      <c r="S34" s="100">
        <v>4.5</v>
      </c>
      <c r="T34" s="100">
        <v>3</v>
      </c>
      <c r="U34" s="85">
        <v>1.5</v>
      </c>
      <c r="V34" s="85">
        <v>4</v>
      </c>
      <c r="W34" s="85"/>
      <c r="X34" s="100">
        <v>2</v>
      </c>
      <c r="Y34" s="100">
        <v>2</v>
      </c>
      <c r="Z34" s="87">
        <v>2.5</v>
      </c>
      <c r="AA34" s="85">
        <v>0.5</v>
      </c>
      <c r="AB34" s="85">
        <v>3.5</v>
      </c>
      <c r="AC34" s="100">
        <v>0.5</v>
      </c>
      <c r="AD34" s="85"/>
      <c r="AE34" s="100">
        <v>2</v>
      </c>
      <c r="AF34" s="100">
        <v>2</v>
      </c>
      <c r="AG34" s="85">
        <v>0</v>
      </c>
      <c r="AH34" s="85">
        <v>0.5</v>
      </c>
      <c r="AI34" s="114"/>
      <c r="AJ34" s="114"/>
      <c r="AK34" s="114"/>
      <c r="AL34" s="114"/>
      <c r="AM34" s="114"/>
      <c r="AN34" s="70"/>
      <c r="AO34" s="114"/>
      <c r="AP34" s="114"/>
      <c r="AQ34" s="114"/>
      <c r="AR34" s="114"/>
    </row>
    <row r="35" s="64" customFormat="1" ht="19" customHeight="1" spans="1:44">
      <c r="A35" s="84" t="s">
        <v>60</v>
      </c>
      <c r="B35" s="84" t="s">
        <v>56</v>
      </c>
      <c r="C35" s="84" t="s">
        <v>126</v>
      </c>
      <c r="D35" s="85">
        <v>4</v>
      </c>
      <c r="E35" s="85">
        <v>3.5</v>
      </c>
      <c r="F35" s="85">
        <v>4</v>
      </c>
      <c r="G35" s="85">
        <v>4</v>
      </c>
      <c r="H35" s="87">
        <v>4</v>
      </c>
      <c r="I35" s="85"/>
      <c r="J35" s="87">
        <v>4</v>
      </c>
      <c r="K35" s="87">
        <v>4</v>
      </c>
      <c r="L35" s="87">
        <v>4</v>
      </c>
      <c r="M35" s="100">
        <v>4</v>
      </c>
      <c r="N35" s="87">
        <v>4</v>
      </c>
      <c r="O35" s="87">
        <v>4</v>
      </c>
      <c r="P35" s="85">
        <v>3.5</v>
      </c>
      <c r="Q35" s="85">
        <v>4</v>
      </c>
      <c r="R35" s="87">
        <v>3.5</v>
      </c>
      <c r="S35" s="85"/>
      <c r="T35" s="85"/>
      <c r="U35" s="85"/>
      <c r="V35" s="85"/>
      <c r="W35" s="85"/>
      <c r="X35" s="87">
        <v>4</v>
      </c>
      <c r="Y35" s="87">
        <v>4</v>
      </c>
      <c r="Z35" s="85">
        <v>4</v>
      </c>
      <c r="AA35" s="85">
        <v>4</v>
      </c>
      <c r="AB35" s="87">
        <v>4</v>
      </c>
      <c r="AC35" s="85">
        <v>4</v>
      </c>
      <c r="AD35" s="85"/>
      <c r="AE35" s="85">
        <v>4</v>
      </c>
      <c r="AF35" s="85">
        <v>4</v>
      </c>
      <c r="AG35" s="85">
        <v>4</v>
      </c>
      <c r="AH35" s="85"/>
      <c r="AI35" s="114">
        <f>IF(A35="","",COUNTIF(D35:AH36,"&gt;2")/2)</f>
        <v>21.5</v>
      </c>
      <c r="AJ35" s="114" cm="1">
        <f t="array" ref="AJ35">SUMPRODUCT(IFERROR((IFERROR(WEEKDAY($D$3:$AH$3,2),999)&lt;6)*D35:AH36,0))</f>
        <v>143</v>
      </c>
      <c r="AK35" s="114">
        <f>SUMPRODUCT((IFERROR(WEEKDAY($D$3:$AH$3,2),999)&lt;6)*D37:AH37)</f>
        <v>45</v>
      </c>
      <c r="AL35" s="114">
        <f>SUMPRODUCT(IFERROR((IFERROR(WEEKDAY($D$3:$AH$3,2),0)&gt;5)*D35:AH37,0))</f>
        <v>29.5</v>
      </c>
      <c r="AM35" s="114">
        <f>IFERROR(SUM(AJ35:AL37),"")</f>
        <v>217.5</v>
      </c>
      <c r="AN35" s="70" t="e">
        <f>VLOOKUP(A35,[1]Sheet1!$D:$M,10,0)</f>
        <v>#N/A</v>
      </c>
      <c r="AO35" s="114" cm="1">
        <f t="array" ref="AO35">SUMPRODUCT((IFERROR((D35:AH35+D36:AH36+D37:AH37),0)&gt;8)*1,IFERROR((D35:AH35+D36:AH36+D37:AH37-8),0))</f>
        <v>48</v>
      </c>
      <c r="AP35" s="114">
        <f>AM35-AO35</f>
        <v>169.5</v>
      </c>
      <c r="AQ35" s="114"/>
      <c r="AR35" s="114"/>
    </row>
    <row r="36" s="64" customFormat="1" ht="19" customHeight="1" spans="1:44">
      <c r="A36" s="84"/>
      <c r="B36" s="84"/>
      <c r="C36" s="84" t="s">
        <v>127</v>
      </c>
      <c r="D36" s="85">
        <v>4</v>
      </c>
      <c r="E36" s="85"/>
      <c r="F36" s="85">
        <v>4</v>
      </c>
      <c r="G36" s="85">
        <v>4</v>
      </c>
      <c r="H36" s="87">
        <v>4</v>
      </c>
      <c r="I36" s="85"/>
      <c r="J36" s="87">
        <v>4</v>
      </c>
      <c r="K36" s="87">
        <v>4</v>
      </c>
      <c r="L36" s="87">
        <v>4</v>
      </c>
      <c r="M36" s="100">
        <v>4</v>
      </c>
      <c r="N36" s="87">
        <v>4</v>
      </c>
      <c r="O36" s="87">
        <v>4</v>
      </c>
      <c r="P36" s="85"/>
      <c r="Q36" s="85">
        <v>4</v>
      </c>
      <c r="R36" s="87"/>
      <c r="S36" s="85"/>
      <c r="T36" s="85"/>
      <c r="U36" s="85"/>
      <c r="V36" s="85"/>
      <c r="W36" s="85"/>
      <c r="X36" s="87">
        <v>4</v>
      </c>
      <c r="Y36" s="87">
        <v>4</v>
      </c>
      <c r="Z36" s="85">
        <v>4</v>
      </c>
      <c r="AA36" s="85">
        <v>4</v>
      </c>
      <c r="AB36" s="87">
        <v>4</v>
      </c>
      <c r="AC36" s="85">
        <v>3</v>
      </c>
      <c r="AD36" s="85"/>
      <c r="AE36" s="85">
        <v>4</v>
      </c>
      <c r="AF36" s="85">
        <v>4</v>
      </c>
      <c r="AG36" s="85">
        <v>4</v>
      </c>
      <c r="AH36" s="85"/>
      <c r="AI36" s="114"/>
      <c r="AJ36" s="114"/>
      <c r="AK36" s="114"/>
      <c r="AL36" s="114"/>
      <c r="AM36" s="114"/>
      <c r="AN36" s="70"/>
      <c r="AO36" s="114"/>
      <c r="AP36" s="114"/>
      <c r="AQ36" s="114"/>
      <c r="AR36" s="114"/>
    </row>
    <row r="37" s="64" customFormat="1" ht="20" customHeight="1" spans="1:44">
      <c r="A37" s="86"/>
      <c r="B37" s="84"/>
      <c r="C37" s="86" t="s">
        <v>128</v>
      </c>
      <c r="D37" s="85">
        <v>2</v>
      </c>
      <c r="E37" s="85"/>
      <c r="F37" s="85">
        <v>5.5</v>
      </c>
      <c r="G37" s="85">
        <v>5.5</v>
      </c>
      <c r="H37" s="87">
        <v>1.5</v>
      </c>
      <c r="I37" s="85"/>
      <c r="J37" s="87">
        <v>3.5</v>
      </c>
      <c r="K37" s="87">
        <v>4</v>
      </c>
      <c r="L37" s="87">
        <v>4</v>
      </c>
      <c r="M37" s="100">
        <v>2.5</v>
      </c>
      <c r="N37" s="85">
        <v>4</v>
      </c>
      <c r="O37" s="87">
        <v>1.5</v>
      </c>
      <c r="P37" s="85"/>
      <c r="Q37" s="85">
        <v>1</v>
      </c>
      <c r="R37" s="87"/>
      <c r="S37" s="85"/>
      <c r="T37" s="85"/>
      <c r="U37" s="85"/>
      <c r="V37" s="85"/>
      <c r="W37" s="85"/>
      <c r="X37" s="87">
        <v>1</v>
      </c>
      <c r="Y37" s="85">
        <v>2.5</v>
      </c>
      <c r="Z37" s="85">
        <v>0.5</v>
      </c>
      <c r="AA37" s="85">
        <v>2.5</v>
      </c>
      <c r="AB37" s="87">
        <v>0</v>
      </c>
      <c r="AC37" s="85">
        <v>0</v>
      </c>
      <c r="AD37" s="85"/>
      <c r="AE37" s="85">
        <v>2</v>
      </c>
      <c r="AF37" s="85">
        <v>2.5</v>
      </c>
      <c r="AG37" s="85">
        <v>2</v>
      </c>
      <c r="AH37" s="85"/>
      <c r="AI37" s="114"/>
      <c r="AJ37" s="114"/>
      <c r="AK37" s="114"/>
      <c r="AL37" s="114"/>
      <c r="AM37" s="114"/>
      <c r="AN37" s="70"/>
      <c r="AO37" s="114"/>
      <c r="AP37" s="114"/>
      <c r="AQ37" s="114"/>
      <c r="AR37" s="114"/>
    </row>
    <row r="38" s="64" customFormat="1" ht="19" customHeight="1" spans="1:44">
      <c r="A38" s="88" t="s">
        <v>104</v>
      </c>
      <c r="B38" s="84" t="s">
        <v>56</v>
      </c>
      <c r="C38" s="89" t="s">
        <v>126</v>
      </c>
      <c r="D38" s="90"/>
      <c r="E38" s="90"/>
      <c r="F38" s="90"/>
      <c r="G38" s="90"/>
      <c r="H38" s="90"/>
      <c r="I38" s="90"/>
      <c r="J38" s="90"/>
      <c r="K38" s="90"/>
      <c r="L38" s="90"/>
      <c r="M38" s="101"/>
      <c r="N38" s="90"/>
      <c r="O38" s="90"/>
      <c r="P38" s="90"/>
      <c r="Q38" s="90"/>
      <c r="R38" s="90"/>
      <c r="S38" s="90"/>
      <c r="T38" s="90"/>
      <c r="U38" s="101"/>
      <c r="V38" s="90">
        <v>4</v>
      </c>
      <c r="W38" s="85"/>
      <c r="X38" s="90">
        <v>4</v>
      </c>
      <c r="Y38" s="90">
        <v>4</v>
      </c>
      <c r="Z38" s="90">
        <v>4</v>
      </c>
      <c r="AA38" s="90">
        <v>4</v>
      </c>
      <c r="AB38" s="90">
        <v>4</v>
      </c>
      <c r="AC38" s="85">
        <v>4</v>
      </c>
      <c r="AD38" s="85"/>
      <c r="AE38" s="85">
        <v>4</v>
      </c>
      <c r="AF38" s="90">
        <v>4</v>
      </c>
      <c r="AG38" s="90">
        <v>4</v>
      </c>
      <c r="AH38" s="85">
        <v>4</v>
      </c>
      <c r="AI38" s="114">
        <f>IF(A38="","",COUNTIF(D38:AH39,"&gt;2")/2)</f>
        <v>11</v>
      </c>
      <c r="AJ38" s="114" cm="1">
        <f t="array" ref="AJ38">SUMPRODUCT(IFERROR((IFERROR(WEEKDAY($D$3:$AH$3,2),999)&lt;6)*D38:AH39,0))</f>
        <v>72</v>
      </c>
      <c r="AK38" s="114" cm="1">
        <f t="array" ref="AK38">SUMPRODUCT((IFERROR(WEEKDAY($D$3:$AH$3,2),999)&lt;6)*D40:AH40)</f>
        <v>12</v>
      </c>
      <c r="AL38" s="114">
        <f>SUMPRODUCT(IFERROR((IFERROR(WEEKDAY($D$3:$AH$3,2),0)&gt;5)*D38:AH40,0))</f>
        <v>18.5</v>
      </c>
      <c r="AM38" s="114">
        <f>IFERROR(SUM(AJ38:AL40),"")</f>
        <v>102.5</v>
      </c>
      <c r="AN38" s="70" t="e">
        <f>VLOOKUP(A38,[1]Sheet1!$D:$M,10,0)</f>
        <v>#N/A</v>
      </c>
      <c r="AO38" s="114" cm="1">
        <f t="array" ref="AO38">SUMPRODUCT((IFERROR((D38:AH38+D39:AH39+D40:AH40),0)&gt;8)*1,IFERROR((D38:AH38+D39:AH39+D40:AH40-8),0))</f>
        <v>14.5</v>
      </c>
      <c r="AP38" s="114">
        <f>AM38-AO38</f>
        <v>88</v>
      </c>
      <c r="AQ38" s="114"/>
      <c r="AR38" s="114"/>
    </row>
    <row r="39" s="64" customFormat="1" ht="19" customHeight="1" spans="1:44">
      <c r="A39" s="88"/>
      <c r="B39" s="84"/>
      <c r="C39" s="89" t="s">
        <v>127</v>
      </c>
      <c r="D39" s="90"/>
      <c r="E39" s="90"/>
      <c r="F39" s="90"/>
      <c r="G39" s="90"/>
      <c r="H39" s="90"/>
      <c r="I39" s="90"/>
      <c r="J39" s="90"/>
      <c r="K39" s="90"/>
      <c r="L39" s="90"/>
      <c r="M39" s="101"/>
      <c r="N39" s="90"/>
      <c r="O39" s="90"/>
      <c r="P39" s="90"/>
      <c r="Q39" s="90"/>
      <c r="R39" s="90"/>
      <c r="S39" s="90"/>
      <c r="T39" s="90"/>
      <c r="U39" s="101"/>
      <c r="V39" s="90">
        <v>4</v>
      </c>
      <c r="W39" s="85"/>
      <c r="X39" s="90">
        <v>4</v>
      </c>
      <c r="Y39" s="90">
        <v>4</v>
      </c>
      <c r="Z39" s="90">
        <v>4</v>
      </c>
      <c r="AA39" s="90">
        <v>4</v>
      </c>
      <c r="AB39" s="90">
        <v>4</v>
      </c>
      <c r="AC39" s="85">
        <v>4</v>
      </c>
      <c r="AD39" s="85"/>
      <c r="AE39" s="85">
        <v>4</v>
      </c>
      <c r="AF39" s="90">
        <v>4</v>
      </c>
      <c r="AG39" s="90">
        <v>4</v>
      </c>
      <c r="AH39" s="85">
        <v>4</v>
      </c>
      <c r="AI39" s="114"/>
      <c r="AJ39" s="114"/>
      <c r="AK39" s="114"/>
      <c r="AL39" s="114"/>
      <c r="AM39" s="114"/>
      <c r="AN39" s="70"/>
      <c r="AO39" s="114"/>
      <c r="AP39" s="114"/>
      <c r="AQ39" s="114"/>
      <c r="AR39" s="114"/>
    </row>
    <row r="40" s="64" customFormat="1" ht="20" customHeight="1" spans="1:44">
      <c r="A40" s="91"/>
      <c r="B40" s="84"/>
      <c r="C40" s="92" t="s">
        <v>128</v>
      </c>
      <c r="D40" s="90"/>
      <c r="E40" s="90"/>
      <c r="F40" s="90"/>
      <c r="G40" s="90"/>
      <c r="H40" s="90"/>
      <c r="I40" s="90"/>
      <c r="J40" s="90"/>
      <c r="K40" s="90"/>
      <c r="L40" s="90"/>
      <c r="M40" s="101"/>
      <c r="N40" s="90"/>
      <c r="O40" s="90"/>
      <c r="P40" s="90"/>
      <c r="Q40" s="90"/>
      <c r="R40" s="90"/>
      <c r="S40" s="90"/>
      <c r="T40" s="90"/>
      <c r="U40" s="101"/>
      <c r="V40" s="90">
        <v>2</v>
      </c>
      <c r="W40" s="85"/>
      <c r="X40" s="90">
        <v>2</v>
      </c>
      <c r="Y40" s="90">
        <v>2</v>
      </c>
      <c r="Z40" s="90">
        <v>0.5</v>
      </c>
      <c r="AA40" s="90">
        <v>3.5</v>
      </c>
      <c r="AB40" s="90">
        <v>0</v>
      </c>
      <c r="AC40" s="100">
        <v>0.5</v>
      </c>
      <c r="AD40" s="85"/>
      <c r="AE40" s="100">
        <v>2</v>
      </c>
      <c r="AF40" s="90">
        <v>1.5</v>
      </c>
      <c r="AG40" s="90">
        <v>0</v>
      </c>
      <c r="AH40" s="85">
        <v>0.5</v>
      </c>
      <c r="AI40" s="114"/>
      <c r="AJ40" s="114"/>
      <c r="AK40" s="114"/>
      <c r="AL40" s="114"/>
      <c r="AM40" s="114"/>
      <c r="AN40" s="70"/>
      <c r="AO40" s="114"/>
      <c r="AP40" s="114"/>
      <c r="AQ40" s="114"/>
      <c r="AR40" s="114"/>
    </row>
    <row r="41" s="64" customFormat="1" ht="19" customHeight="1" spans="1:44">
      <c r="A41" s="88" t="s">
        <v>106</v>
      </c>
      <c r="B41" s="84" t="s">
        <v>56</v>
      </c>
      <c r="C41" s="84"/>
      <c r="D41" s="85"/>
      <c r="E41" s="85"/>
      <c r="F41" s="85"/>
      <c r="G41" s="85"/>
      <c r="H41" s="87"/>
      <c r="I41" s="85"/>
      <c r="J41" s="85"/>
      <c r="K41" s="87"/>
      <c r="L41" s="87"/>
      <c r="M41" s="85"/>
      <c r="N41" s="85"/>
      <c r="O41" s="85"/>
      <c r="P41" s="85"/>
      <c r="Q41" s="85"/>
      <c r="R41" s="85"/>
      <c r="S41" s="85"/>
      <c r="T41" s="85"/>
      <c r="U41" s="85"/>
      <c r="V41" s="85">
        <v>4</v>
      </c>
      <c r="W41" s="85"/>
      <c r="X41" s="85">
        <v>4</v>
      </c>
      <c r="Y41" s="85">
        <v>4</v>
      </c>
      <c r="Z41" s="85">
        <v>4</v>
      </c>
      <c r="AA41" s="85">
        <v>4</v>
      </c>
      <c r="AB41" s="85">
        <v>4</v>
      </c>
      <c r="AC41" s="85">
        <v>4</v>
      </c>
      <c r="AD41" s="85"/>
      <c r="AE41" s="85">
        <v>4</v>
      </c>
      <c r="AF41" s="85">
        <v>4</v>
      </c>
      <c r="AG41" s="85">
        <v>4</v>
      </c>
      <c r="AH41" s="85">
        <v>4</v>
      </c>
      <c r="AI41" s="114">
        <f>IF(A41="","",COUNTIF(D41:AH42,"&gt;2")/2)</f>
        <v>11</v>
      </c>
      <c r="AJ41" s="114" cm="1">
        <f t="array" ref="AJ41">SUMPRODUCT(IFERROR((IFERROR(WEEKDAY($D$3:$AH$3,2),999)&lt;6)*D41:AH42,0))</f>
        <v>72</v>
      </c>
      <c r="AK41" s="114">
        <f>SUMPRODUCT((IFERROR(WEEKDAY($D$3:$AH$3,2),999)&lt;6)*D43:AH43)</f>
        <v>20</v>
      </c>
      <c r="AL41" s="114">
        <f>SUMPRODUCT(IFERROR((IFERROR(WEEKDAY($D$3:$AH$3,2),0)&gt;5)*D41:AH43,0))</f>
        <v>19</v>
      </c>
      <c r="AM41" s="114">
        <f>IFERROR(SUM(AJ41:AL43),"")</f>
        <v>111</v>
      </c>
      <c r="AN41" s="70" t="e">
        <f>VLOOKUP(A41,[1]Sheet1!$D:$M,10,0)</f>
        <v>#N/A</v>
      </c>
      <c r="AO41" s="114" cm="1">
        <f t="array" ref="AO41">SUMPRODUCT((IFERROR((D41:AH41+D42:AH42+D43:AH43),0)&gt;8)*1,IFERROR((D41:AH41+D42:AH42+D43:AH43-8),0))</f>
        <v>24</v>
      </c>
      <c r="AP41" s="114">
        <f>AM41-AO41</f>
        <v>87</v>
      </c>
      <c r="AQ41" s="114"/>
      <c r="AR41" s="114"/>
    </row>
    <row r="42" s="64" customFormat="1" ht="19" customHeight="1" spans="1:44">
      <c r="A42" s="88"/>
      <c r="B42" s="84"/>
      <c r="C42" s="84"/>
      <c r="D42" s="85"/>
      <c r="E42" s="85"/>
      <c r="F42" s="87"/>
      <c r="G42" s="85"/>
      <c r="H42" s="87"/>
      <c r="I42" s="85"/>
      <c r="J42" s="85"/>
      <c r="K42" s="87"/>
      <c r="L42" s="87"/>
      <c r="M42" s="100"/>
      <c r="N42" s="85"/>
      <c r="O42" s="85"/>
      <c r="P42" s="85"/>
      <c r="Q42" s="85"/>
      <c r="R42" s="85"/>
      <c r="S42" s="85"/>
      <c r="T42" s="85"/>
      <c r="U42" s="100"/>
      <c r="V42" s="85">
        <v>4</v>
      </c>
      <c r="W42" s="85"/>
      <c r="X42" s="85">
        <v>4</v>
      </c>
      <c r="Y42" s="85">
        <v>4</v>
      </c>
      <c r="Z42" s="85">
        <v>4</v>
      </c>
      <c r="AA42" s="85">
        <v>4</v>
      </c>
      <c r="AB42" s="85">
        <v>4</v>
      </c>
      <c r="AC42" s="85">
        <v>3</v>
      </c>
      <c r="AD42" s="85"/>
      <c r="AE42" s="85">
        <v>4</v>
      </c>
      <c r="AF42" s="85">
        <v>4</v>
      </c>
      <c r="AG42" s="85">
        <v>4</v>
      </c>
      <c r="AH42" s="85">
        <v>4</v>
      </c>
      <c r="AI42" s="114"/>
      <c r="AJ42" s="114"/>
      <c r="AK42" s="114"/>
      <c r="AL42" s="114"/>
      <c r="AM42" s="114"/>
      <c r="AN42" s="70"/>
      <c r="AO42" s="114"/>
      <c r="AP42" s="114"/>
      <c r="AQ42" s="114"/>
      <c r="AR42" s="114"/>
    </row>
    <row r="43" s="64" customFormat="1" ht="20" customHeight="1" spans="1:44">
      <c r="A43" s="91"/>
      <c r="B43" s="84"/>
      <c r="C43" s="86"/>
      <c r="D43" s="85"/>
      <c r="E43" s="85"/>
      <c r="F43" s="87"/>
      <c r="G43" s="85"/>
      <c r="H43" s="87"/>
      <c r="I43" s="85"/>
      <c r="J43" s="85"/>
      <c r="K43" s="87"/>
      <c r="L43" s="87"/>
      <c r="M43" s="100"/>
      <c r="N43" s="85"/>
      <c r="O43" s="85"/>
      <c r="P43" s="85"/>
      <c r="Q43" s="85"/>
      <c r="R43" s="85"/>
      <c r="S43" s="85"/>
      <c r="T43" s="85"/>
      <c r="U43" s="100"/>
      <c r="V43" s="85">
        <v>4</v>
      </c>
      <c r="W43" s="85"/>
      <c r="X43" s="85">
        <v>4</v>
      </c>
      <c r="Y43" s="85">
        <v>3</v>
      </c>
      <c r="Z43" s="85">
        <v>0.5</v>
      </c>
      <c r="AA43" s="85">
        <v>3.5</v>
      </c>
      <c r="AB43" s="85">
        <v>2.5</v>
      </c>
      <c r="AC43" s="85">
        <v>0</v>
      </c>
      <c r="AD43" s="85"/>
      <c r="AE43" s="100">
        <v>2</v>
      </c>
      <c r="AF43" s="85">
        <v>0</v>
      </c>
      <c r="AG43" s="85">
        <v>2</v>
      </c>
      <c r="AH43" s="85">
        <v>2.5</v>
      </c>
      <c r="AI43" s="114"/>
      <c r="AJ43" s="114"/>
      <c r="AK43" s="114"/>
      <c r="AL43" s="114"/>
      <c r="AM43" s="114"/>
      <c r="AN43" s="70"/>
      <c r="AO43" s="114"/>
      <c r="AP43" s="114"/>
      <c r="AQ43" s="114"/>
      <c r="AR43" s="114"/>
    </row>
    <row r="44" s="64" customFormat="1" ht="19" customHeight="1" spans="1:44">
      <c r="A44" s="88" t="s">
        <v>105</v>
      </c>
      <c r="B44" s="84" t="s">
        <v>56</v>
      </c>
      <c r="C44" s="84"/>
      <c r="D44" s="85"/>
      <c r="E44" s="85"/>
      <c r="F44" s="85"/>
      <c r="G44" s="85"/>
      <c r="H44" s="87"/>
      <c r="I44" s="85"/>
      <c r="J44" s="85"/>
      <c r="K44" s="87"/>
      <c r="L44" s="87"/>
      <c r="M44" s="85"/>
      <c r="N44" s="85"/>
      <c r="O44" s="85"/>
      <c r="P44" s="85"/>
      <c r="Q44" s="85"/>
      <c r="R44" s="85"/>
      <c r="S44" s="85"/>
      <c r="T44" s="85"/>
      <c r="U44" s="85"/>
      <c r="V44" s="85">
        <v>4</v>
      </c>
      <c r="W44" s="85"/>
      <c r="X44" s="85">
        <v>4</v>
      </c>
      <c r="Y44" s="85">
        <v>4</v>
      </c>
      <c r="Z44" s="85">
        <v>4</v>
      </c>
      <c r="AA44" s="85">
        <v>4</v>
      </c>
      <c r="AB44" s="85">
        <v>4</v>
      </c>
      <c r="AC44" s="85">
        <v>4</v>
      </c>
      <c r="AD44" s="85"/>
      <c r="AE44" s="85">
        <v>4</v>
      </c>
      <c r="AF44" s="85">
        <v>4</v>
      </c>
      <c r="AG44" s="85">
        <v>4</v>
      </c>
      <c r="AH44" s="85">
        <v>4</v>
      </c>
      <c r="AI44" s="114">
        <f>IF(A44="","",COUNTIF(D44:AH45,"&gt;2")/2)</f>
        <v>11</v>
      </c>
      <c r="AJ44" s="114" cm="1">
        <f t="array" ref="AJ44">SUMPRODUCT(IFERROR((IFERROR(WEEKDAY($D$3:$AH$3,2),999)&lt;6)*D44:AH45,0))</f>
        <v>72</v>
      </c>
      <c r="AK44" s="114">
        <f>SUMPRODUCT((IFERROR(WEEKDAY($D$3:$AH$3,2),999)&lt;6)*D46:AH46)</f>
        <v>27</v>
      </c>
      <c r="AL44" s="114">
        <f>SUMPRODUCT(IFERROR((IFERROR(WEEKDAY($D$3:$AH$3,2),0)&gt;5)*D44:AH46,0))</f>
        <v>19</v>
      </c>
      <c r="AM44" s="114">
        <f>IFERROR(SUM(AJ44:AL46),"")</f>
        <v>118</v>
      </c>
      <c r="AN44" s="70" t="e">
        <f>VLOOKUP(A44,[1]Sheet1!$D:$M,10,0)</f>
        <v>#N/A</v>
      </c>
      <c r="AO44" s="114" cm="1">
        <f t="array" ref="AO44">SUMPRODUCT((IFERROR((D44:AH44+D45:AH45+D46:AH46),0)&gt;8)*1,IFERROR((D44:AH44+D45:AH45+D46:AH46-8),0))</f>
        <v>31</v>
      </c>
      <c r="AP44" s="114">
        <f>AM44-AO44</f>
        <v>87</v>
      </c>
      <c r="AQ44" s="114"/>
      <c r="AR44" s="114"/>
    </row>
    <row r="45" s="64" customFormat="1" ht="19" customHeight="1" spans="1:44">
      <c r="A45" s="88"/>
      <c r="B45" s="84"/>
      <c r="C45" s="84"/>
      <c r="D45" s="85"/>
      <c r="E45" s="85"/>
      <c r="F45" s="87"/>
      <c r="G45" s="85"/>
      <c r="H45" s="87"/>
      <c r="I45" s="85"/>
      <c r="J45" s="85"/>
      <c r="K45" s="87"/>
      <c r="L45" s="87"/>
      <c r="M45" s="100"/>
      <c r="N45" s="85"/>
      <c r="O45" s="85"/>
      <c r="P45" s="85"/>
      <c r="Q45" s="85"/>
      <c r="R45" s="85"/>
      <c r="S45" s="85"/>
      <c r="T45" s="85"/>
      <c r="U45" s="100"/>
      <c r="V45" s="85">
        <v>4</v>
      </c>
      <c r="W45" s="85"/>
      <c r="X45" s="85">
        <v>4</v>
      </c>
      <c r="Y45" s="85">
        <v>4</v>
      </c>
      <c r="Z45" s="85">
        <v>4</v>
      </c>
      <c r="AA45" s="85">
        <v>4</v>
      </c>
      <c r="AB45" s="85">
        <v>4</v>
      </c>
      <c r="AC45" s="85">
        <v>3</v>
      </c>
      <c r="AD45" s="85"/>
      <c r="AE45" s="85">
        <v>4</v>
      </c>
      <c r="AF45" s="85">
        <v>4</v>
      </c>
      <c r="AG45" s="85">
        <v>4</v>
      </c>
      <c r="AH45" s="85">
        <v>4</v>
      </c>
      <c r="AI45" s="114"/>
      <c r="AJ45" s="114"/>
      <c r="AK45" s="114"/>
      <c r="AL45" s="114"/>
      <c r="AM45" s="114"/>
      <c r="AN45" s="70"/>
      <c r="AO45" s="114"/>
      <c r="AP45" s="114"/>
      <c r="AQ45" s="114"/>
      <c r="AR45" s="114"/>
    </row>
    <row r="46" s="64" customFormat="1" ht="20" customHeight="1" spans="1:44">
      <c r="A46" s="91"/>
      <c r="B46" s="84"/>
      <c r="C46" s="86"/>
      <c r="D46" s="85"/>
      <c r="E46" s="85"/>
      <c r="F46" s="87"/>
      <c r="G46" s="85"/>
      <c r="H46" s="87"/>
      <c r="I46" s="85"/>
      <c r="J46" s="85"/>
      <c r="K46" s="87"/>
      <c r="L46" s="87"/>
      <c r="M46" s="100"/>
      <c r="N46" s="85"/>
      <c r="O46" s="85"/>
      <c r="P46" s="85"/>
      <c r="Q46" s="85"/>
      <c r="R46" s="85"/>
      <c r="S46" s="85"/>
      <c r="T46" s="85"/>
      <c r="U46" s="100"/>
      <c r="V46" s="85">
        <v>4</v>
      </c>
      <c r="W46" s="85"/>
      <c r="X46" s="85">
        <v>4</v>
      </c>
      <c r="Y46" s="85">
        <v>3</v>
      </c>
      <c r="Z46" s="85">
        <v>2.5</v>
      </c>
      <c r="AA46" s="85">
        <v>3.5</v>
      </c>
      <c r="AB46" s="85">
        <v>3.5</v>
      </c>
      <c r="AC46" s="85">
        <v>0</v>
      </c>
      <c r="AD46" s="85"/>
      <c r="AE46" s="85">
        <v>4</v>
      </c>
      <c r="AF46" s="90">
        <v>2</v>
      </c>
      <c r="AG46" s="85">
        <v>2</v>
      </c>
      <c r="AH46" s="85">
        <v>2.5</v>
      </c>
      <c r="AI46" s="114"/>
      <c r="AJ46" s="114"/>
      <c r="AK46" s="114"/>
      <c r="AL46" s="114"/>
      <c r="AM46" s="114"/>
      <c r="AN46" s="70"/>
      <c r="AO46" s="114"/>
      <c r="AP46" s="114"/>
      <c r="AQ46" s="114"/>
      <c r="AR46" s="114"/>
    </row>
    <row r="47" s="64" customFormat="1" ht="19" customHeight="1" spans="1:44">
      <c r="A47" s="84" t="s">
        <v>107</v>
      </c>
      <c r="B47" s="84" t="s">
        <v>56</v>
      </c>
      <c r="C47" s="86"/>
      <c r="D47" s="85"/>
      <c r="E47" s="85"/>
      <c r="F47" s="87"/>
      <c r="G47" s="85"/>
      <c r="H47" s="87"/>
      <c r="I47" s="85"/>
      <c r="J47" s="85"/>
      <c r="K47" s="87"/>
      <c r="L47" s="87"/>
      <c r="M47" s="100"/>
      <c r="N47" s="85"/>
      <c r="O47" s="85"/>
      <c r="P47" s="85"/>
      <c r="Q47" s="85"/>
      <c r="R47" s="85"/>
      <c r="S47" s="85"/>
      <c r="T47" s="85"/>
      <c r="U47" s="100"/>
      <c r="V47" s="85"/>
      <c r="W47" s="85"/>
      <c r="X47" s="85"/>
      <c r="Y47" s="85"/>
      <c r="Z47" s="85"/>
      <c r="AA47" s="85"/>
      <c r="AB47" s="85"/>
      <c r="AC47" s="100"/>
      <c r="AD47" s="85"/>
      <c r="AE47" s="100"/>
      <c r="AF47" s="90"/>
      <c r="AG47" s="85">
        <v>4</v>
      </c>
      <c r="AH47" s="85">
        <v>4</v>
      </c>
      <c r="AI47" s="114">
        <f>IF(A47="","",COUNTIF(D47:AH48,"&gt;2")/2)</f>
        <v>2</v>
      </c>
      <c r="AJ47" s="114" cm="1">
        <f t="array" ref="AJ47">SUMPRODUCT(IFERROR((IFERROR(WEEKDAY($D$3:$AH$3,2),999)&lt;6)*D47:AH48,0))</f>
        <v>16</v>
      </c>
      <c r="AK47" s="114">
        <f>SUMPRODUCT((IFERROR(WEEKDAY($D$3:$AH$3,2),999)&lt;6)*D49:AH49)</f>
        <v>4.5</v>
      </c>
      <c r="AL47" s="114">
        <f>SUMPRODUCT(IFERROR((IFERROR(WEEKDAY($D$3:$AH$3,2),0)&gt;5)*D47:AH49,0))</f>
        <v>0</v>
      </c>
      <c r="AM47" s="114">
        <f>IFERROR(SUM(AJ47:AL49),"")</f>
        <v>20.5</v>
      </c>
      <c r="AN47" s="70" t="e">
        <f>VLOOKUP(A47,[1]Sheet1!$D:$M,10,0)</f>
        <v>#N/A</v>
      </c>
      <c r="AO47" s="114" cm="1">
        <f t="array" ref="AO47">SUMPRODUCT((IFERROR((D47:AH47+D48:AH48+D49:AH49),0)&gt;8)*1,IFERROR((D47:AH47+D48:AH48+D49:AH49-8),0))</f>
        <v>4.5</v>
      </c>
      <c r="AP47" s="114">
        <f>AM47-AO47</f>
        <v>16</v>
      </c>
      <c r="AQ47" s="114"/>
      <c r="AR47" s="114"/>
    </row>
    <row r="48" s="64" customFormat="1" ht="19" customHeight="1" spans="1:44">
      <c r="A48" s="84"/>
      <c r="B48" s="84"/>
      <c r="C48" s="86"/>
      <c r="D48" s="85"/>
      <c r="E48" s="85"/>
      <c r="F48" s="87"/>
      <c r="G48" s="85"/>
      <c r="H48" s="87"/>
      <c r="I48" s="85"/>
      <c r="J48" s="85"/>
      <c r="K48" s="87"/>
      <c r="L48" s="87"/>
      <c r="M48" s="100"/>
      <c r="N48" s="85"/>
      <c r="O48" s="85"/>
      <c r="P48" s="85"/>
      <c r="Q48" s="85"/>
      <c r="R48" s="85"/>
      <c r="S48" s="85"/>
      <c r="T48" s="85"/>
      <c r="U48" s="100"/>
      <c r="V48" s="85"/>
      <c r="W48" s="85"/>
      <c r="X48" s="85"/>
      <c r="Y48" s="85"/>
      <c r="Z48" s="85"/>
      <c r="AA48" s="85"/>
      <c r="AB48" s="85"/>
      <c r="AC48" s="100"/>
      <c r="AD48" s="85"/>
      <c r="AE48" s="100"/>
      <c r="AF48" s="90"/>
      <c r="AG48" s="85">
        <v>4</v>
      </c>
      <c r="AH48" s="85">
        <v>4</v>
      </c>
      <c r="AI48" s="114"/>
      <c r="AJ48" s="114"/>
      <c r="AK48" s="114"/>
      <c r="AL48" s="114"/>
      <c r="AM48" s="114"/>
      <c r="AN48" s="70"/>
      <c r="AO48" s="114"/>
      <c r="AP48" s="114"/>
      <c r="AQ48" s="114"/>
      <c r="AR48" s="114"/>
    </row>
    <row r="49" s="64" customFormat="1" ht="20" customHeight="1" spans="1:44">
      <c r="A49" s="86"/>
      <c r="B49" s="84"/>
      <c r="C49" s="86"/>
      <c r="D49" s="85"/>
      <c r="E49" s="85"/>
      <c r="F49" s="87"/>
      <c r="G49" s="85"/>
      <c r="H49" s="87"/>
      <c r="I49" s="85"/>
      <c r="J49" s="85"/>
      <c r="K49" s="87"/>
      <c r="L49" s="87"/>
      <c r="M49" s="100"/>
      <c r="N49" s="85"/>
      <c r="O49" s="85"/>
      <c r="P49" s="85"/>
      <c r="Q49" s="85"/>
      <c r="R49" s="85"/>
      <c r="S49" s="85"/>
      <c r="T49" s="85"/>
      <c r="U49" s="100"/>
      <c r="V49" s="85"/>
      <c r="W49" s="85"/>
      <c r="X49" s="85"/>
      <c r="Y49" s="85"/>
      <c r="Z49" s="85"/>
      <c r="AA49" s="85"/>
      <c r="AB49" s="85"/>
      <c r="AC49" s="100"/>
      <c r="AD49" s="85"/>
      <c r="AE49" s="100"/>
      <c r="AF49" s="90"/>
      <c r="AG49" s="85">
        <v>2</v>
      </c>
      <c r="AH49" s="85">
        <v>2.5</v>
      </c>
      <c r="AI49" s="114"/>
      <c r="AJ49" s="114"/>
      <c r="AK49" s="114"/>
      <c r="AL49" s="114"/>
      <c r="AM49" s="114"/>
      <c r="AN49" s="70"/>
      <c r="AO49" s="114"/>
      <c r="AP49" s="114"/>
      <c r="AQ49" s="114"/>
      <c r="AR49" s="114"/>
    </row>
    <row r="50" s="64" customFormat="1" ht="19" customHeight="1" spans="1:44">
      <c r="A50" s="93" t="s">
        <v>27</v>
      </c>
      <c r="B50" s="94" t="s">
        <v>25</v>
      </c>
      <c r="C50" s="81" t="s">
        <v>126</v>
      </c>
      <c r="D50" s="95">
        <v>4</v>
      </c>
      <c r="E50" s="95">
        <v>4</v>
      </c>
      <c r="F50" s="95">
        <v>4</v>
      </c>
      <c r="G50" s="95">
        <v>4</v>
      </c>
      <c r="H50" s="95">
        <v>4</v>
      </c>
      <c r="I50" s="95">
        <v>4</v>
      </c>
      <c r="J50" s="95">
        <v>4</v>
      </c>
      <c r="K50" s="95">
        <v>4</v>
      </c>
      <c r="L50" s="95">
        <v>2</v>
      </c>
      <c r="M50" s="95">
        <v>4</v>
      </c>
      <c r="N50" s="95">
        <v>4</v>
      </c>
      <c r="O50" s="95">
        <v>4</v>
      </c>
      <c r="P50" s="95">
        <v>4</v>
      </c>
      <c r="Q50" s="95">
        <v>4</v>
      </c>
      <c r="R50" s="95">
        <v>4</v>
      </c>
      <c r="S50" s="95">
        <v>4</v>
      </c>
      <c r="T50" s="95">
        <v>2</v>
      </c>
      <c r="U50" s="95">
        <v>4</v>
      </c>
      <c r="V50" s="95">
        <v>4</v>
      </c>
      <c r="W50" s="95">
        <v>4</v>
      </c>
      <c r="X50" s="95">
        <v>4</v>
      </c>
      <c r="Y50" s="95">
        <v>4</v>
      </c>
      <c r="Z50" s="95">
        <v>4</v>
      </c>
      <c r="AA50" s="95">
        <v>4</v>
      </c>
      <c r="AB50" s="95">
        <v>4</v>
      </c>
      <c r="AC50" s="95">
        <v>4</v>
      </c>
      <c r="AD50" s="95">
        <v>4</v>
      </c>
      <c r="AE50" s="95">
        <v>4</v>
      </c>
      <c r="AF50" s="95">
        <v>4</v>
      </c>
      <c r="AG50" s="95">
        <v>4</v>
      </c>
      <c r="AH50" s="95">
        <v>4</v>
      </c>
      <c r="AI50" s="114">
        <f>IF(A50="","",COUNTIF(D50:AH51,"&gt;2")/2)</f>
        <v>29.5</v>
      </c>
      <c r="AJ50" s="114" cm="1">
        <f t="array" ref="AJ50">SUMPRODUCT(IFERROR((IFERROR(WEEKDAY($D$3:$AH$3,2),999)&lt;6)*D50:AH51,0))</f>
        <v>179.5</v>
      </c>
      <c r="AK50" s="114">
        <f>SUMPRODUCT((IFERROR(WEEKDAY($D$3:$AH$3,2),999)&lt;6)*D52:AH52)</f>
        <v>89</v>
      </c>
      <c r="AL50" s="114">
        <f>SUMPRODUCT(IFERROR((IFERROR(WEEKDAY($D$3:$AH$3,2),0)&gt;5)*D50:AH52,0))</f>
        <v>77.5</v>
      </c>
      <c r="AM50" s="114">
        <f>IFERROR(SUM(AJ50:AL52),"")</f>
        <v>346</v>
      </c>
      <c r="AN50" s="70" t="e">
        <f>VLOOKUP(A50,[1]Sheet1!$D:$M,10,0)</f>
        <v>#N/A</v>
      </c>
      <c r="AO50" s="114" cm="1">
        <f t="array" ref="AO50">SUMPRODUCT((IFERROR((D50:AH50+D51:AH51+D52:AH52),0)&gt;8)*1,IFERROR((D50:AH50+D51:AH51+D52:AH52-8),0))</f>
        <v>101</v>
      </c>
      <c r="AP50" s="114">
        <f>AM50-AO50</f>
        <v>245</v>
      </c>
      <c r="AQ50" s="114"/>
      <c r="AR50" s="114"/>
    </row>
    <row r="51" s="64" customFormat="1" ht="19" customHeight="1" spans="1:44">
      <c r="A51" s="93"/>
      <c r="B51" s="94"/>
      <c r="C51" s="81" t="s">
        <v>127</v>
      </c>
      <c r="D51" s="95">
        <v>4</v>
      </c>
      <c r="E51" s="95">
        <v>4</v>
      </c>
      <c r="F51" s="95">
        <v>4</v>
      </c>
      <c r="G51" s="95">
        <v>4</v>
      </c>
      <c r="H51" s="95">
        <v>4</v>
      </c>
      <c r="I51" s="95">
        <v>4</v>
      </c>
      <c r="J51" s="95">
        <v>4</v>
      </c>
      <c r="K51" s="95">
        <v>4</v>
      </c>
      <c r="L51" s="95">
        <v>4</v>
      </c>
      <c r="M51" s="95">
        <v>4</v>
      </c>
      <c r="N51" s="95">
        <v>4</v>
      </c>
      <c r="O51" s="95">
        <v>4</v>
      </c>
      <c r="P51" s="95">
        <v>4</v>
      </c>
      <c r="Q51" s="95">
        <v>4</v>
      </c>
      <c r="R51" s="95">
        <v>4</v>
      </c>
      <c r="S51" s="95">
        <v>4</v>
      </c>
      <c r="T51" s="95">
        <v>3.5</v>
      </c>
      <c r="U51" s="95">
        <v>4</v>
      </c>
      <c r="V51" s="95">
        <v>4</v>
      </c>
      <c r="W51" s="95">
        <v>1</v>
      </c>
      <c r="X51" s="95">
        <v>4</v>
      </c>
      <c r="Y51" s="95">
        <v>4</v>
      </c>
      <c r="Z51" s="95">
        <v>4</v>
      </c>
      <c r="AA51" s="95">
        <v>4</v>
      </c>
      <c r="AB51" s="95">
        <v>4</v>
      </c>
      <c r="AC51" s="95">
        <v>4</v>
      </c>
      <c r="AD51" s="95">
        <v>4</v>
      </c>
      <c r="AE51" s="95">
        <v>4</v>
      </c>
      <c r="AF51" s="95">
        <v>4</v>
      </c>
      <c r="AG51" s="95">
        <v>4</v>
      </c>
      <c r="AH51" s="95">
        <v>4</v>
      </c>
      <c r="AI51" s="114"/>
      <c r="AJ51" s="114"/>
      <c r="AK51" s="114"/>
      <c r="AL51" s="114"/>
      <c r="AM51" s="114"/>
      <c r="AN51" s="70"/>
      <c r="AO51" s="114"/>
      <c r="AP51" s="114"/>
      <c r="AQ51" s="114"/>
      <c r="AR51" s="114"/>
    </row>
    <row r="52" s="64" customFormat="1" ht="20" customHeight="1" spans="1:44">
      <c r="A52" s="93"/>
      <c r="B52" s="94"/>
      <c r="C52" s="81" t="s">
        <v>128</v>
      </c>
      <c r="D52" s="95">
        <v>3.5</v>
      </c>
      <c r="E52" s="95">
        <v>4</v>
      </c>
      <c r="F52" s="95">
        <v>4.5</v>
      </c>
      <c r="G52" s="95">
        <v>4</v>
      </c>
      <c r="H52" s="95">
        <v>3.5</v>
      </c>
      <c r="I52" s="95">
        <v>3.5</v>
      </c>
      <c r="J52" s="95">
        <v>4.5</v>
      </c>
      <c r="K52" s="95">
        <v>3</v>
      </c>
      <c r="L52" s="95">
        <v>4.5</v>
      </c>
      <c r="M52" s="95">
        <v>4</v>
      </c>
      <c r="N52" s="95">
        <v>4.5</v>
      </c>
      <c r="O52" s="95">
        <v>3</v>
      </c>
      <c r="P52" s="95">
        <v>0</v>
      </c>
      <c r="Q52" s="95">
        <v>5.5</v>
      </c>
      <c r="R52" s="95">
        <v>4.5</v>
      </c>
      <c r="S52" s="95">
        <v>4.5</v>
      </c>
      <c r="T52" s="95">
        <v>4.5</v>
      </c>
      <c r="U52" s="95">
        <v>4.5</v>
      </c>
      <c r="V52" s="95">
        <v>2</v>
      </c>
      <c r="W52" s="95"/>
      <c r="X52" s="95">
        <v>4.5</v>
      </c>
      <c r="Y52" s="95">
        <v>4.5</v>
      </c>
      <c r="Z52" s="95">
        <v>4</v>
      </c>
      <c r="AA52" s="95">
        <v>4.5</v>
      </c>
      <c r="AB52" s="95">
        <v>3.5</v>
      </c>
      <c r="AC52" s="95">
        <v>2</v>
      </c>
      <c r="AD52" s="95">
        <v>2.5</v>
      </c>
      <c r="AE52" s="95">
        <v>0.5</v>
      </c>
      <c r="AF52" s="95">
        <v>0.5</v>
      </c>
      <c r="AG52" s="95">
        <v>3.5</v>
      </c>
      <c r="AH52" s="95">
        <v>3.5</v>
      </c>
      <c r="AI52" s="114"/>
      <c r="AJ52" s="114"/>
      <c r="AK52" s="114"/>
      <c r="AL52" s="114"/>
      <c r="AM52" s="114"/>
      <c r="AN52" s="70"/>
      <c r="AO52" s="114"/>
      <c r="AP52" s="114"/>
      <c r="AQ52" s="114"/>
      <c r="AR52" s="114"/>
    </row>
    <row r="53" s="64" customFormat="1" ht="19" customHeight="1" spans="1:44">
      <c r="A53" s="93" t="s">
        <v>93</v>
      </c>
      <c r="B53" s="94" t="s">
        <v>25</v>
      </c>
      <c r="C53" s="81" t="s">
        <v>126</v>
      </c>
      <c r="D53" s="95" t="s">
        <v>131</v>
      </c>
      <c r="E53" s="95" t="s">
        <v>131</v>
      </c>
      <c r="F53" s="95">
        <v>4</v>
      </c>
      <c r="G53" s="95">
        <v>4</v>
      </c>
      <c r="H53" s="95">
        <v>4</v>
      </c>
      <c r="I53" s="95">
        <v>4</v>
      </c>
      <c r="J53" s="95">
        <v>4</v>
      </c>
      <c r="K53" s="95">
        <v>4</v>
      </c>
      <c r="L53" s="95">
        <v>2</v>
      </c>
      <c r="M53" s="95">
        <v>4</v>
      </c>
      <c r="N53" s="95">
        <v>4</v>
      </c>
      <c r="O53" s="95">
        <v>4</v>
      </c>
      <c r="P53" s="95">
        <v>4</v>
      </c>
      <c r="Q53" s="95">
        <v>4</v>
      </c>
      <c r="R53" s="95">
        <v>3</v>
      </c>
      <c r="S53" s="95" t="s">
        <v>132</v>
      </c>
      <c r="T53" s="95">
        <v>2</v>
      </c>
      <c r="U53" s="95">
        <v>4</v>
      </c>
      <c r="V53" s="95">
        <v>4</v>
      </c>
      <c r="W53" s="95">
        <v>4</v>
      </c>
      <c r="X53" s="95">
        <v>4</v>
      </c>
      <c r="Y53" s="95">
        <v>3</v>
      </c>
      <c r="Z53" s="95">
        <v>4</v>
      </c>
      <c r="AA53" s="95">
        <v>4</v>
      </c>
      <c r="AB53" s="95">
        <v>2</v>
      </c>
      <c r="AC53" s="95">
        <v>4</v>
      </c>
      <c r="AD53" s="95">
        <v>4</v>
      </c>
      <c r="AE53" s="95">
        <v>4</v>
      </c>
      <c r="AF53" s="95">
        <v>4</v>
      </c>
      <c r="AG53" s="95">
        <v>4</v>
      </c>
      <c r="AH53" s="95">
        <v>4</v>
      </c>
      <c r="AI53" s="114">
        <f>IF(A53="","",COUNTIF(D53:AH54,"&gt;2")/2)</f>
        <v>25.5</v>
      </c>
      <c r="AJ53" s="114" cm="1">
        <f t="array" ref="AJ53">SUMPRODUCT(IFERROR((IFERROR(WEEKDAY($D$3:$AH$3,2),999)&lt;6)*D53:AH54,0))</f>
        <v>148</v>
      </c>
      <c r="AK53" s="114">
        <f>SUMPRODUCT((IFERROR(WEEKDAY($D$3:$AH$3,2),999)&lt;6)*D55:AH55)</f>
        <v>72.5</v>
      </c>
      <c r="AL53" s="114">
        <f>SUMPRODUCT(IFERROR((IFERROR(WEEKDAY($D$3:$AH$3,2),0)&gt;5)*D53:AH55,0))</f>
        <v>76</v>
      </c>
      <c r="AM53" s="114">
        <f>IFERROR(SUM(AJ53:AL55),"")</f>
        <v>296.5</v>
      </c>
      <c r="AN53" s="70" t="e">
        <f>VLOOKUP(A53,[1]Sheet1!$D:$M,10,0)</f>
        <v>#N/A</v>
      </c>
      <c r="AO53" s="114" cm="1">
        <f t="array" ref="AO53">SUMPRODUCT((IFERROR((D53:AH53+D54:AH54+D55:AH55),0)&gt;8)*1,IFERROR((D53:AH53+D54:AH54+D55:AH55-8),0))</f>
        <v>79</v>
      </c>
      <c r="AP53" s="114">
        <f>AM53-AO53</f>
        <v>217.5</v>
      </c>
      <c r="AQ53" s="114"/>
      <c r="AR53" s="114"/>
    </row>
    <row r="54" s="64" customFormat="1" ht="19" customHeight="1" spans="1:44">
      <c r="A54" s="93"/>
      <c r="B54" s="94"/>
      <c r="C54" s="81" t="s">
        <v>127</v>
      </c>
      <c r="D54" s="95" t="s">
        <v>131</v>
      </c>
      <c r="E54" s="95" t="s">
        <v>131</v>
      </c>
      <c r="F54" s="95">
        <v>4</v>
      </c>
      <c r="G54" s="95">
        <v>4</v>
      </c>
      <c r="H54" s="95">
        <v>4</v>
      </c>
      <c r="I54" s="95">
        <v>4</v>
      </c>
      <c r="J54" s="95">
        <v>4</v>
      </c>
      <c r="K54" s="95">
        <v>0.5</v>
      </c>
      <c r="L54" s="95">
        <v>4</v>
      </c>
      <c r="M54" s="95">
        <v>4</v>
      </c>
      <c r="N54" s="95">
        <v>4</v>
      </c>
      <c r="O54" s="95">
        <v>4</v>
      </c>
      <c r="P54" s="95">
        <v>4</v>
      </c>
      <c r="Q54" s="95">
        <v>4</v>
      </c>
      <c r="R54" s="95">
        <v>4</v>
      </c>
      <c r="S54" s="95" t="s">
        <v>132</v>
      </c>
      <c r="T54" s="95">
        <v>3.5</v>
      </c>
      <c r="U54" s="95">
        <v>4</v>
      </c>
      <c r="V54" s="95">
        <v>4</v>
      </c>
      <c r="W54" s="95">
        <v>1</v>
      </c>
      <c r="X54" s="95">
        <v>4</v>
      </c>
      <c r="Y54" s="95">
        <v>4</v>
      </c>
      <c r="Z54" s="95">
        <v>4</v>
      </c>
      <c r="AA54" s="95">
        <v>4</v>
      </c>
      <c r="AB54" s="95">
        <v>4</v>
      </c>
      <c r="AC54" s="95">
        <v>4</v>
      </c>
      <c r="AD54" s="95">
        <v>4</v>
      </c>
      <c r="AE54" s="95">
        <v>4</v>
      </c>
      <c r="AF54" s="95">
        <v>4</v>
      </c>
      <c r="AG54" s="95">
        <v>4</v>
      </c>
      <c r="AH54" s="95">
        <v>4</v>
      </c>
      <c r="AI54" s="114"/>
      <c r="AJ54" s="114"/>
      <c r="AK54" s="114"/>
      <c r="AL54" s="114"/>
      <c r="AM54" s="114"/>
      <c r="AN54" s="70"/>
      <c r="AO54" s="114"/>
      <c r="AP54" s="114"/>
      <c r="AQ54" s="114"/>
      <c r="AR54" s="114"/>
    </row>
    <row r="55" s="64" customFormat="1" ht="20" customHeight="1" spans="1:44">
      <c r="A55" s="93"/>
      <c r="B55" s="94"/>
      <c r="C55" s="81" t="s">
        <v>128</v>
      </c>
      <c r="D55" s="95">
        <v>0</v>
      </c>
      <c r="E55" s="95">
        <v>0</v>
      </c>
      <c r="F55" s="95">
        <v>4.5</v>
      </c>
      <c r="G55" s="95">
        <v>4</v>
      </c>
      <c r="H55" s="95">
        <v>0.5</v>
      </c>
      <c r="I55" s="95">
        <v>3.5</v>
      </c>
      <c r="J55" s="95">
        <v>4.5</v>
      </c>
      <c r="K55" s="95"/>
      <c r="L55" s="95">
        <v>4.5</v>
      </c>
      <c r="M55" s="95">
        <v>4</v>
      </c>
      <c r="N55" s="95">
        <v>2</v>
      </c>
      <c r="O55" s="95">
        <v>3</v>
      </c>
      <c r="P55" s="95">
        <v>2</v>
      </c>
      <c r="Q55" s="95">
        <v>5.5</v>
      </c>
      <c r="R55" s="95">
        <v>4.5</v>
      </c>
      <c r="S55" s="95"/>
      <c r="T55" s="95">
        <v>4.5</v>
      </c>
      <c r="U55" s="95">
        <v>4.5</v>
      </c>
      <c r="V55" s="95">
        <v>2</v>
      </c>
      <c r="W55" s="95"/>
      <c r="X55" s="95">
        <v>4.5</v>
      </c>
      <c r="Y55" s="95">
        <v>4.5</v>
      </c>
      <c r="Z55" s="95">
        <v>3.5</v>
      </c>
      <c r="AA55" s="95">
        <v>4.5</v>
      </c>
      <c r="AB55" s="95">
        <v>3.5</v>
      </c>
      <c r="AC55" s="95">
        <v>1.5</v>
      </c>
      <c r="AD55" s="95">
        <v>2.5</v>
      </c>
      <c r="AE55" s="95"/>
      <c r="AF55" s="95">
        <v>2.5</v>
      </c>
      <c r="AG55" s="95">
        <v>3.5</v>
      </c>
      <c r="AH55" s="95">
        <v>3.5</v>
      </c>
      <c r="AI55" s="114"/>
      <c r="AJ55" s="114"/>
      <c r="AK55" s="114"/>
      <c r="AL55" s="114"/>
      <c r="AM55" s="114"/>
      <c r="AN55" s="70"/>
      <c r="AO55" s="114"/>
      <c r="AP55" s="114"/>
      <c r="AQ55" s="114"/>
      <c r="AR55" s="114"/>
    </row>
    <row r="56" s="64" customFormat="1" ht="19" customHeight="1" spans="1:44">
      <c r="A56" s="93" t="s">
        <v>92</v>
      </c>
      <c r="B56" s="94" t="s">
        <v>25</v>
      </c>
      <c r="C56" s="81" t="s">
        <v>126</v>
      </c>
      <c r="D56" s="95" t="s">
        <v>131</v>
      </c>
      <c r="E56" s="95" t="s">
        <v>131</v>
      </c>
      <c r="F56" s="95" t="s">
        <v>131</v>
      </c>
      <c r="G56" s="95">
        <v>4</v>
      </c>
      <c r="H56" s="95">
        <v>4</v>
      </c>
      <c r="I56" s="95"/>
      <c r="J56" s="95">
        <v>4</v>
      </c>
      <c r="K56" s="95"/>
      <c r="L56" s="95"/>
      <c r="M56" s="95">
        <v>2.5</v>
      </c>
      <c r="N56" s="95">
        <v>4</v>
      </c>
      <c r="O56" s="95">
        <v>4</v>
      </c>
      <c r="P56" s="95">
        <v>4</v>
      </c>
      <c r="Q56" s="95">
        <v>4</v>
      </c>
      <c r="R56" s="95">
        <v>4</v>
      </c>
      <c r="S56" s="95">
        <v>4</v>
      </c>
      <c r="T56" s="95">
        <v>4</v>
      </c>
      <c r="U56" s="95">
        <v>4</v>
      </c>
      <c r="V56" s="95">
        <v>4</v>
      </c>
      <c r="W56" s="95">
        <v>2</v>
      </c>
      <c r="X56" s="95">
        <v>4</v>
      </c>
      <c r="Y56" s="95">
        <v>4</v>
      </c>
      <c r="Z56" s="95">
        <v>4</v>
      </c>
      <c r="AA56" s="95" t="s">
        <v>132</v>
      </c>
      <c r="AB56" s="95">
        <v>2</v>
      </c>
      <c r="AC56" s="95"/>
      <c r="AD56" s="95"/>
      <c r="AE56" s="95">
        <v>2</v>
      </c>
      <c r="AF56" s="95">
        <v>4</v>
      </c>
      <c r="AG56" s="95">
        <v>4</v>
      </c>
      <c r="AH56" s="95"/>
      <c r="AI56" s="114">
        <f>IF(A56="","",COUNTIF(D56:AH57,"&gt;2")/2)</f>
        <v>19.5</v>
      </c>
      <c r="AJ56" s="114" cm="1">
        <f t="array" ref="AJ56">SUMPRODUCT(IFERROR((IFERROR(WEEKDAY($D$3:$AH$3,2),999)&lt;6)*D56:AH57,0))</f>
        <v>114.5</v>
      </c>
      <c r="AK56" s="114">
        <f>SUMPRODUCT((IFERROR(WEEKDAY($D$3:$AH$3,2),999)&lt;6)*D58:AH58)</f>
        <v>49.5</v>
      </c>
      <c r="AL56" s="114">
        <f>SUMPRODUCT(IFERROR((IFERROR(WEEKDAY($D$3:$AH$3,2),0)&gt;5)*D56:AH58,0))</f>
        <v>70</v>
      </c>
      <c r="AM56" s="114">
        <f>IFERROR(SUM(AJ56:AL58),"")</f>
        <v>234</v>
      </c>
      <c r="AN56" s="70" t="e">
        <f>VLOOKUP(A56,[1]Sheet1!$D:$M,10,0)</f>
        <v>#N/A</v>
      </c>
      <c r="AO56" s="114" cm="1">
        <f t="array" ref="AO56">SUMPRODUCT((IFERROR((D56:AH56+D57:AH57+D58:AH58),0)&gt;8)*1,IFERROR((D56:AH56+D57:AH57+D58:AH58-8),0))</f>
        <v>49</v>
      </c>
      <c r="AP56" s="114">
        <f>AM56-AO56</f>
        <v>185</v>
      </c>
      <c r="AQ56" s="114"/>
      <c r="AR56" s="114"/>
    </row>
    <row r="57" s="64" customFormat="1" ht="19" customHeight="1" spans="1:44">
      <c r="A57" s="93"/>
      <c r="B57" s="94"/>
      <c r="C57" s="81" t="s">
        <v>127</v>
      </c>
      <c r="D57" s="95" t="s">
        <v>131</v>
      </c>
      <c r="E57" s="95" t="s">
        <v>131</v>
      </c>
      <c r="F57" s="95" t="s">
        <v>131</v>
      </c>
      <c r="G57" s="95">
        <v>4</v>
      </c>
      <c r="H57" s="95">
        <v>4</v>
      </c>
      <c r="I57" s="95">
        <v>2</v>
      </c>
      <c r="J57" s="95">
        <v>3.5</v>
      </c>
      <c r="K57" s="95"/>
      <c r="L57" s="95"/>
      <c r="M57" s="95"/>
      <c r="N57" s="95">
        <v>4</v>
      </c>
      <c r="O57" s="95">
        <v>4</v>
      </c>
      <c r="P57" s="95">
        <v>4</v>
      </c>
      <c r="Q57" s="95">
        <v>4</v>
      </c>
      <c r="R57" s="95">
        <v>4</v>
      </c>
      <c r="S57" s="95">
        <v>4</v>
      </c>
      <c r="T57" s="95">
        <v>4</v>
      </c>
      <c r="U57" s="95">
        <v>4</v>
      </c>
      <c r="V57" s="95">
        <v>4</v>
      </c>
      <c r="W57" s="95">
        <v>3</v>
      </c>
      <c r="X57" s="95">
        <v>4</v>
      </c>
      <c r="Y57" s="95">
        <v>4</v>
      </c>
      <c r="Z57" s="95">
        <v>4</v>
      </c>
      <c r="AA57" s="95" t="s">
        <v>132</v>
      </c>
      <c r="AB57" s="95">
        <v>0.5</v>
      </c>
      <c r="AC57" s="95">
        <v>4</v>
      </c>
      <c r="AD57" s="95">
        <v>4</v>
      </c>
      <c r="AE57" s="95">
        <v>4</v>
      </c>
      <c r="AF57" s="95">
        <v>4</v>
      </c>
      <c r="AG57" s="95">
        <v>4</v>
      </c>
      <c r="AH57" s="95"/>
      <c r="AI57" s="114"/>
      <c r="AJ57" s="114"/>
      <c r="AK57" s="114"/>
      <c r="AL57" s="114"/>
      <c r="AM57" s="114"/>
      <c r="AN57" s="70"/>
      <c r="AO57" s="114"/>
      <c r="AP57" s="114"/>
      <c r="AQ57" s="114"/>
      <c r="AR57" s="114"/>
    </row>
    <row r="58" s="64" customFormat="1" ht="20" customHeight="1" spans="1:44">
      <c r="A58" s="93"/>
      <c r="B58" s="94"/>
      <c r="C58" s="81" t="s">
        <v>128</v>
      </c>
      <c r="D58" s="95">
        <v>0</v>
      </c>
      <c r="E58" s="95">
        <v>0</v>
      </c>
      <c r="F58" s="95">
        <v>0</v>
      </c>
      <c r="G58" s="95">
        <v>0.5</v>
      </c>
      <c r="H58" s="95">
        <v>3</v>
      </c>
      <c r="I58" s="95">
        <v>1.5</v>
      </c>
      <c r="J58" s="95">
        <v>0</v>
      </c>
      <c r="K58" s="95"/>
      <c r="L58" s="95">
        <v>2.5</v>
      </c>
      <c r="M58" s="95">
        <v>0</v>
      </c>
      <c r="N58" s="95">
        <v>1</v>
      </c>
      <c r="O58" s="95">
        <v>4</v>
      </c>
      <c r="P58" s="95">
        <v>2.5</v>
      </c>
      <c r="Q58" s="95">
        <v>4</v>
      </c>
      <c r="R58" s="95">
        <v>3.5</v>
      </c>
      <c r="S58" s="95">
        <v>3.5</v>
      </c>
      <c r="T58" s="95">
        <v>3</v>
      </c>
      <c r="U58" s="95"/>
      <c r="V58" s="95"/>
      <c r="W58" s="95"/>
      <c r="X58" s="95">
        <v>4</v>
      </c>
      <c r="Y58" s="95">
        <v>4</v>
      </c>
      <c r="Z58" s="95">
        <v>3</v>
      </c>
      <c r="AA58" s="95">
        <v>4</v>
      </c>
      <c r="AB58" s="95">
        <v>7</v>
      </c>
      <c r="AC58" s="95">
        <v>7.5</v>
      </c>
      <c r="AD58" s="95">
        <v>4.5</v>
      </c>
      <c r="AE58" s="95">
        <v>2</v>
      </c>
      <c r="AF58" s="95">
        <v>6</v>
      </c>
      <c r="AG58" s="95">
        <v>1.5</v>
      </c>
      <c r="AH58" s="95"/>
      <c r="AI58" s="114"/>
      <c r="AJ58" s="114"/>
      <c r="AK58" s="114"/>
      <c r="AL58" s="114"/>
      <c r="AM58" s="114"/>
      <c r="AN58" s="70"/>
      <c r="AO58" s="114"/>
      <c r="AP58" s="114"/>
      <c r="AQ58" s="114"/>
      <c r="AR58" s="114"/>
    </row>
    <row r="59" s="64" customFormat="1" ht="19" customHeight="1" spans="1:44">
      <c r="A59" s="96" t="s">
        <v>95</v>
      </c>
      <c r="B59" s="94" t="s">
        <v>25</v>
      </c>
      <c r="C59" s="81" t="s">
        <v>126</v>
      </c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5"/>
      <c r="Z59" s="97"/>
      <c r="AA59" s="97"/>
      <c r="AB59" s="97">
        <v>4</v>
      </c>
      <c r="AC59" s="97">
        <v>4</v>
      </c>
      <c r="AD59" s="97">
        <v>4</v>
      </c>
      <c r="AE59" s="97">
        <v>4</v>
      </c>
      <c r="AF59" s="97">
        <v>4</v>
      </c>
      <c r="AG59" s="97">
        <v>4</v>
      </c>
      <c r="AH59" s="97">
        <v>4</v>
      </c>
      <c r="AI59" s="114">
        <f>IF(A59="","",COUNTIF(D59:AH60,"&gt;2")/2)</f>
        <v>7</v>
      </c>
      <c r="AJ59" s="114" cm="1">
        <f t="array" ref="AJ59">SUMPRODUCT(IFERROR((IFERROR(WEEKDAY($D$3:$AH$3,2),999)&lt;6)*D59:AH60,0))</f>
        <v>40</v>
      </c>
      <c r="AK59" s="114">
        <f>SUMPRODUCT((IFERROR(WEEKDAY($D$3:$AH$3,2),999)&lt;6)*D61:AH61)</f>
        <v>11</v>
      </c>
      <c r="AL59" s="114">
        <f>SUMPRODUCT(IFERROR((IFERROR(WEEKDAY($D$3:$AH$3,2),0)&gt;5)*D59:AH61,0))</f>
        <v>20.5</v>
      </c>
      <c r="AM59" s="114">
        <f>IFERROR(SUM(AJ59:AL61),"")</f>
        <v>71.5</v>
      </c>
      <c r="AN59" s="70" t="e">
        <f>VLOOKUP(A59,[1]Sheet1!$D:$M,10,0)</f>
        <v>#N/A</v>
      </c>
      <c r="AO59" s="114" cm="1">
        <f t="array" ref="AO59">SUMPRODUCT((IFERROR((D59:AH59+D60:AH60+D61:AH61),0)&gt;8)*1,IFERROR((D59:AH59+D60:AH60+D61:AH61-8),0))</f>
        <v>15.5</v>
      </c>
      <c r="AP59" s="114">
        <f>AM59-AO59</f>
        <v>56</v>
      </c>
      <c r="AQ59" s="114"/>
      <c r="AR59" s="114"/>
    </row>
    <row r="60" s="64" customFormat="1" ht="19" customHeight="1" spans="1:44">
      <c r="A60" s="98"/>
      <c r="B60" s="94"/>
      <c r="C60" s="81" t="s">
        <v>127</v>
      </c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5"/>
      <c r="Z60" s="97"/>
      <c r="AA60" s="97"/>
      <c r="AB60" s="97">
        <v>4</v>
      </c>
      <c r="AC60" s="97">
        <v>4</v>
      </c>
      <c r="AD60" s="97">
        <v>4</v>
      </c>
      <c r="AE60" s="97">
        <v>4</v>
      </c>
      <c r="AF60" s="97">
        <v>4</v>
      </c>
      <c r="AG60" s="97">
        <v>4</v>
      </c>
      <c r="AH60" s="97">
        <v>4</v>
      </c>
      <c r="AI60" s="114"/>
      <c r="AJ60" s="114"/>
      <c r="AK60" s="114"/>
      <c r="AL60" s="114"/>
      <c r="AM60" s="114"/>
      <c r="AN60" s="70"/>
      <c r="AO60" s="114"/>
      <c r="AP60" s="114"/>
      <c r="AQ60" s="114"/>
      <c r="AR60" s="114"/>
    </row>
    <row r="61" s="64" customFormat="1" ht="20" customHeight="1" spans="1:44">
      <c r="A61" s="99"/>
      <c r="B61" s="94"/>
      <c r="C61" s="81" t="s">
        <v>128</v>
      </c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5"/>
      <c r="Z61" s="97"/>
      <c r="AA61" s="97"/>
      <c r="AB61" s="97">
        <v>3.5</v>
      </c>
      <c r="AC61" s="97">
        <v>2</v>
      </c>
      <c r="AD61" s="97">
        <v>2.5</v>
      </c>
      <c r="AE61" s="97"/>
      <c r="AF61" s="97">
        <v>2.5</v>
      </c>
      <c r="AG61" s="97">
        <v>1.5</v>
      </c>
      <c r="AH61" s="97">
        <v>3.5</v>
      </c>
      <c r="AI61" s="114"/>
      <c r="AJ61" s="114"/>
      <c r="AK61" s="114"/>
      <c r="AL61" s="114"/>
      <c r="AM61" s="114"/>
      <c r="AN61" s="70"/>
      <c r="AO61" s="114"/>
      <c r="AP61" s="114"/>
      <c r="AQ61" s="114"/>
      <c r="AR61" s="114"/>
    </row>
    <row r="62" s="64" customFormat="1" ht="19" customHeight="1" spans="1:44">
      <c r="A62" s="93" t="s">
        <v>94</v>
      </c>
      <c r="B62" s="94" t="s">
        <v>25</v>
      </c>
      <c r="C62" s="81" t="s">
        <v>126</v>
      </c>
      <c r="D62" s="95"/>
      <c r="E62" s="95"/>
      <c r="F62" s="95" t="s">
        <v>133</v>
      </c>
      <c r="G62" s="95" t="s">
        <v>133</v>
      </c>
      <c r="H62" s="95" t="s">
        <v>133</v>
      </c>
      <c r="I62" s="95" t="s">
        <v>133</v>
      </c>
      <c r="J62" s="95" t="s">
        <v>133</v>
      </c>
      <c r="K62" s="95" t="s">
        <v>133</v>
      </c>
      <c r="L62" s="95" t="s">
        <v>133</v>
      </c>
      <c r="M62" s="95" t="s">
        <v>133</v>
      </c>
      <c r="N62" s="95" t="s">
        <v>133</v>
      </c>
      <c r="O62" s="95" t="s">
        <v>133</v>
      </c>
      <c r="P62" s="95" t="s">
        <v>133</v>
      </c>
      <c r="Q62" s="95" t="s">
        <v>133</v>
      </c>
      <c r="R62" s="95" t="s">
        <v>133</v>
      </c>
      <c r="S62" s="95" t="s">
        <v>133</v>
      </c>
      <c r="T62" s="95" t="s">
        <v>133</v>
      </c>
      <c r="U62" s="95" t="s">
        <v>133</v>
      </c>
      <c r="V62" s="95" t="s">
        <v>133</v>
      </c>
      <c r="W62" s="95" t="s">
        <v>133</v>
      </c>
      <c r="X62" s="95" t="s">
        <v>133</v>
      </c>
      <c r="Y62" s="95" t="s">
        <v>133</v>
      </c>
      <c r="Z62" s="95" t="s">
        <v>133</v>
      </c>
      <c r="AA62" s="95" t="s">
        <v>133</v>
      </c>
      <c r="AB62" s="95" t="s">
        <v>133</v>
      </c>
      <c r="AC62" s="95">
        <v>4</v>
      </c>
      <c r="AD62" s="95">
        <v>4</v>
      </c>
      <c r="AE62" s="95">
        <v>4</v>
      </c>
      <c r="AF62" s="95">
        <v>4</v>
      </c>
      <c r="AG62" s="95">
        <v>4</v>
      </c>
      <c r="AH62" s="95">
        <v>4</v>
      </c>
      <c r="AI62" s="114">
        <f>IF(A62="","",COUNTIF(D62:AH63,"&gt;2")/2)</f>
        <v>6</v>
      </c>
      <c r="AJ62" s="114" cm="1">
        <f t="array" ref="AJ62">SUMPRODUCT(IFERROR((IFERROR(WEEKDAY($D$3:$AH$3,2),999)&lt;6)*D62:AH63,0))</f>
        <v>32</v>
      </c>
      <c r="AK62" s="114">
        <f>SUMPRODUCT((IFERROR(WEEKDAY($D$3:$AH$3,2),999)&lt;6)*D64:AH64)</f>
        <v>13.5</v>
      </c>
      <c r="AL62" s="114">
        <f>SUMPRODUCT(IFERROR((IFERROR(WEEKDAY($D$3:$AH$3,2),0)&gt;5)*D62:AH64,0))</f>
        <v>22</v>
      </c>
      <c r="AM62" s="114">
        <f>IFERROR(SUM(AJ62:AL64),"")</f>
        <v>67.5</v>
      </c>
      <c r="AN62" s="70" t="e">
        <f>VLOOKUP(A62,[1]Sheet1!$D:$M,10,0)</f>
        <v>#N/A</v>
      </c>
      <c r="AO62" s="114" cm="1">
        <f t="array" ref="AO62">SUMPRODUCT((IFERROR((D62:AH62+D63:AH63+D64:AH64),0)&gt;8)*1,IFERROR((D62:AH62+D63:AH63+D64:AH64-8),0))</f>
        <v>19.5</v>
      </c>
      <c r="AP62" s="114">
        <f>AM62-AO62</f>
        <v>48</v>
      </c>
      <c r="AQ62" s="114"/>
      <c r="AR62" s="114"/>
    </row>
    <row r="63" s="64" customFormat="1" ht="19" customHeight="1" spans="1:44">
      <c r="A63" s="93"/>
      <c r="B63" s="94"/>
      <c r="C63" s="81" t="s">
        <v>127</v>
      </c>
      <c r="D63" s="95"/>
      <c r="E63" s="95"/>
      <c r="F63" s="95" t="s">
        <v>133</v>
      </c>
      <c r="G63" s="95" t="s">
        <v>133</v>
      </c>
      <c r="H63" s="95" t="s">
        <v>133</v>
      </c>
      <c r="I63" s="95" t="s">
        <v>133</v>
      </c>
      <c r="J63" s="95" t="s">
        <v>133</v>
      </c>
      <c r="K63" s="95" t="s">
        <v>133</v>
      </c>
      <c r="L63" s="95" t="s">
        <v>133</v>
      </c>
      <c r="M63" s="95" t="s">
        <v>133</v>
      </c>
      <c r="N63" s="95" t="s">
        <v>133</v>
      </c>
      <c r="O63" s="95" t="s">
        <v>133</v>
      </c>
      <c r="P63" s="95" t="s">
        <v>133</v>
      </c>
      <c r="Q63" s="95" t="s">
        <v>133</v>
      </c>
      <c r="R63" s="95" t="s">
        <v>133</v>
      </c>
      <c r="S63" s="95" t="s">
        <v>133</v>
      </c>
      <c r="T63" s="95" t="s">
        <v>133</v>
      </c>
      <c r="U63" s="95" t="s">
        <v>133</v>
      </c>
      <c r="V63" s="95" t="s">
        <v>133</v>
      </c>
      <c r="W63" s="95" t="s">
        <v>133</v>
      </c>
      <c r="X63" s="95" t="s">
        <v>133</v>
      </c>
      <c r="Y63" s="95" t="s">
        <v>133</v>
      </c>
      <c r="Z63" s="95" t="s">
        <v>133</v>
      </c>
      <c r="AA63" s="95" t="s">
        <v>133</v>
      </c>
      <c r="AB63" s="95" t="s">
        <v>133</v>
      </c>
      <c r="AC63" s="95">
        <v>4</v>
      </c>
      <c r="AD63" s="95">
        <v>4</v>
      </c>
      <c r="AE63" s="95">
        <v>4</v>
      </c>
      <c r="AF63" s="95">
        <v>4</v>
      </c>
      <c r="AG63" s="95">
        <v>4</v>
      </c>
      <c r="AH63" s="95">
        <v>4</v>
      </c>
      <c r="AI63" s="114"/>
      <c r="AJ63" s="114"/>
      <c r="AK63" s="114"/>
      <c r="AL63" s="114"/>
      <c r="AM63" s="114"/>
      <c r="AN63" s="70"/>
      <c r="AO63" s="114"/>
      <c r="AP63" s="114"/>
      <c r="AQ63" s="114"/>
      <c r="AR63" s="114"/>
    </row>
    <row r="64" s="64" customFormat="1" ht="20" customHeight="1" spans="1:44">
      <c r="A64" s="93"/>
      <c r="B64" s="94"/>
      <c r="C64" s="81" t="s">
        <v>128</v>
      </c>
      <c r="D64" s="95">
        <v>0</v>
      </c>
      <c r="E64" s="95"/>
      <c r="F64" s="95">
        <v>0</v>
      </c>
      <c r="G64" s="95">
        <v>0</v>
      </c>
      <c r="H64" s="95">
        <v>0</v>
      </c>
      <c r="I64" s="95">
        <v>0</v>
      </c>
      <c r="J64" s="95">
        <v>0</v>
      </c>
      <c r="K64" s="95">
        <v>0</v>
      </c>
      <c r="L64" s="95">
        <v>0</v>
      </c>
      <c r="M64" s="95">
        <v>0</v>
      </c>
      <c r="N64" s="95">
        <v>0</v>
      </c>
      <c r="O64" s="95">
        <v>0</v>
      </c>
      <c r="P64" s="95">
        <v>0</v>
      </c>
      <c r="Q64" s="95">
        <v>0</v>
      </c>
      <c r="R64" s="95">
        <v>0</v>
      </c>
      <c r="S64" s="95">
        <v>0</v>
      </c>
      <c r="T64" s="95">
        <v>0</v>
      </c>
      <c r="U64" s="95">
        <v>0</v>
      </c>
      <c r="V64" s="95">
        <v>0</v>
      </c>
      <c r="W64" s="95">
        <v>0</v>
      </c>
      <c r="X64" s="95">
        <v>0</v>
      </c>
      <c r="Y64" s="95">
        <v>0</v>
      </c>
      <c r="Z64" s="95">
        <v>0</v>
      </c>
      <c r="AA64" s="95">
        <v>0</v>
      </c>
      <c r="AB64" s="95">
        <v>0</v>
      </c>
      <c r="AC64" s="95">
        <v>3</v>
      </c>
      <c r="AD64" s="95">
        <v>3</v>
      </c>
      <c r="AE64" s="95">
        <v>3</v>
      </c>
      <c r="AF64" s="95">
        <v>3.5</v>
      </c>
      <c r="AG64" s="95">
        <v>3.5</v>
      </c>
      <c r="AH64" s="95">
        <v>3.5</v>
      </c>
      <c r="AI64" s="114"/>
      <c r="AJ64" s="114"/>
      <c r="AK64" s="114"/>
      <c r="AL64" s="114"/>
      <c r="AM64" s="114"/>
      <c r="AN64" s="70"/>
      <c r="AO64" s="114"/>
      <c r="AP64" s="114"/>
      <c r="AQ64" s="114"/>
      <c r="AR64" s="114"/>
    </row>
    <row r="65" s="64" customFormat="1" ht="19" customHeight="1" spans="1:44">
      <c r="A65" s="116" t="s">
        <v>28</v>
      </c>
      <c r="B65" s="94" t="s">
        <v>25</v>
      </c>
      <c r="C65" s="117" t="s">
        <v>126</v>
      </c>
      <c r="D65" s="118">
        <v>4</v>
      </c>
      <c r="E65" s="118">
        <v>4</v>
      </c>
      <c r="F65" s="118">
        <v>4</v>
      </c>
      <c r="G65" s="118">
        <v>4</v>
      </c>
      <c r="H65" s="118">
        <v>4</v>
      </c>
      <c r="I65" s="118">
        <v>4</v>
      </c>
      <c r="J65" s="118">
        <v>4</v>
      </c>
      <c r="K65" s="118">
        <v>4</v>
      </c>
      <c r="L65" s="118">
        <v>2</v>
      </c>
      <c r="M65" s="118">
        <v>4</v>
      </c>
      <c r="N65" s="118" t="s">
        <v>133</v>
      </c>
      <c r="O65" s="118" t="s">
        <v>133</v>
      </c>
      <c r="P65" s="118" t="s">
        <v>133</v>
      </c>
      <c r="Q65" s="118" t="s">
        <v>133</v>
      </c>
      <c r="R65" s="118" t="s">
        <v>133</v>
      </c>
      <c r="S65" s="118" t="s">
        <v>133</v>
      </c>
      <c r="T65" s="118" t="s">
        <v>133</v>
      </c>
      <c r="U65" s="118" t="s">
        <v>133</v>
      </c>
      <c r="V65" s="118" t="s">
        <v>133</v>
      </c>
      <c r="W65" s="118" t="s">
        <v>133</v>
      </c>
      <c r="X65" s="118" t="s">
        <v>133</v>
      </c>
      <c r="Y65" s="118" t="s">
        <v>133</v>
      </c>
      <c r="Z65" s="118" t="s">
        <v>133</v>
      </c>
      <c r="AA65" s="118" t="s">
        <v>133</v>
      </c>
      <c r="AB65" s="118" t="s">
        <v>133</v>
      </c>
      <c r="AC65" s="118" t="s">
        <v>133</v>
      </c>
      <c r="AD65" s="118" t="s">
        <v>133</v>
      </c>
      <c r="AE65" s="118" t="s">
        <v>133</v>
      </c>
      <c r="AF65" s="118" t="s">
        <v>133</v>
      </c>
      <c r="AG65" s="118" t="s">
        <v>133</v>
      </c>
      <c r="AH65" s="118" t="s">
        <v>133</v>
      </c>
      <c r="AI65" s="114">
        <f>IF(A65="","",COUNTIF(D65:AH66,"&gt;2")/2)</f>
        <v>9</v>
      </c>
      <c r="AJ65" s="114" cm="1">
        <f t="array" ref="AJ65">SUMPRODUCT(IFERROR((IFERROR(WEEKDAY($D$3:$AH$3,2),999)&lt;6)*D65:AH66,0))</f>
        <v>58.5</v>
      </c>
      <c r="AK65" s="114">
        <f>SUMPRODUCT((IFERROR(WEEKDAY($D$3:$AH$3,2),999)&lt;6)*D67:AH67)</f>
        <v>26.5</v>
      </c>
      <c r="AL65" s="114">
        <f>SUMPRODUCT(IFERROR((IFERROR(WEEKDAY($D$3:$AH$3,2),0)&gt;5)*D65:AH67,0))</f>
        <v>20</v>
      </c>
      <c r="AM65" s="114">
        <f>IFERROR(SUM(AJ65:AL67),"")</f>
        <v>105</v>
      </c>
      <c r="AN65" s="70" t="e">
        <f>VLOOKUP(A65,[1]Sheet1!$D:$M,10,0)</f>
        <v>#N/A</v>
      </c>
      <c r="AO65" s="114" cm="1">
        <f t="array" ref="AO65">SUMPRODUCT((IFERROR((D65:AH65+D66:AH66+D67:AH67),0)&gt;8)*1,IFERROR((D65:AH65+D66:AH66+D67:AH67-8),0))</f>
        <v>28.5</v>
      </c>
      <c r="AP65" s="114">
        <f>AM65-AO65</f>
        <v>76.5</v>
      </c>
      <c r="AQ65" s="114"/>
      <c r="AR65" s="114"/>
    </row>
    <row r="66" s="64" customFormat="1" ht="19" customHeight="1" spans="1:44">
      <c r="A66" s="116"/>
      <c r="B66" s="94"/>
      <c r="C66" s="117" t="s">
        <v>127</v>
      </c>
      <c r="D66" s="118">
        <v>4</v>
      </c>
      <c r="E66" s="118">
        <v>4</v>
      </c>
      <c r="F66" s="118">
        <v>4</v>
      </c>
      <c r="G66" s="118">
        <v>4</v>
      </c>
      <c r="H66" s="118">
        <v>4</v>
      </c>
      <c r="I66" s="118">
        <v>4</v>
      </c>
      <c r="J66" s="118">
        <v>4</v>
      </c>
      <c r="K66" s="118">
        <v>0.5</v>
      </c>
      <c r="L66" s="118">
        <v>4</v>
      </c>
      <c r="M66" s="118">
        <v>4</v>
      </c>
      <c r="N66" s="118" t="s">
        <v>133</v>
      </c>
      <c r="O66" s="118" t="s">
        <v>133</v>
      </c>
      <c r="P66" s="118" t="s">
        <v>133</v>
      </c>
      <c r="Q66" s="118" t="s">
        <v>133</v>
      </c>
      <c r="R66" s="118" t="s">
        <v>133</v>
      </c>
      <c r="S66" s="118" t="s">
        <v>133</v>
      </c>
      <c r="T66" s="118" t="s">
        <v>133</v>
      </c>
      <c r="U66" s="118" t="s">
        <v>133</v>
      </c>
      <c r="V66" s="118" t="s">
        <v>133</v>
      </c>
      <c r="W66" s="118" t="s">
        <v>133</v>
      </c>
      <c r="X66" s="118" t="s">
        <v>133</v>
      </c>
      <c r="Y66" s="118" t="s">
        <v>133</v>
      </c>
      <c r="Z66" s="118" t="s">
        <v>133</v>
      </c>
      <c r="AA66" s="118" t="s">
        <v>133</v>
      </c>
      <c r="AB66" s="118" t="s">
        <v>133</v>
      </c>
      <c r="AC66" s="118" t="s">
        <v>133</v>
      </c>
      <c r="AD66" s="118" t="s">
        <v>133</v>
      </c>
      <c r="AE66" s="118" t="s">
        <v>133</v>
      </c>
      <c r="AF66" s="118" t="s">
        <v>133</v>
      </c>
      <c r="AG66" s="118" t="s">
        <v>133</v>
      </c>
      <c r="AH66" s="118" t="s">
        <v>133</v>
      </c>
      <c r="AI66" s="114"/>
      <c r="AJ66" s="114"/>
      <c r="AK66" s="114"/>
      <c r="AL66" s="114"/>
      <c r="AM66" s="114"/>
      <c r="AN66" s="70"/>
      <c r="AO66" s="114"/>
      <c r="AP66" s="114"/>
      <c r="AQ66" s="114"/>
      <c r="AR66" s="114"/>
    </row>
    <row r="67" s="64" customFormat="1" ht="20" customHeight="1" spans="1:44">
      <c r="A67" s="116"/>
      <c r="B67" s="94"/>
      <c r="C67" s="117" t="s">
        <v>128</v>
      </c>
      <c r="D67" s="118">
        <v>3</v>
      </c>
      <c r="E67" s="118">
        <v>2</v>
      </c>
      <c r="F67" s="118">
        <v>4.5</v>
      </c>
      <c r="G67" s="118">
        <v>4</v>
      </c>
      <c r="H67" s="118">
        <v>0.5</v>
      </c>
      <c r="I67" s="118">
        <v>3.5</v>
      </c>
      <c r="J67" s="118">
        <v>4.5</v>
      </c>
      <c r="K67" s="118"/>
      <c r="L67" s="118">
        <v>4.5</v>
      </c>
      <c r="M67" s="118">
        <v>4</v>
      </c>
      <c r="N67" s="118">
        <v>0</v>
      </c>
      <c r="O67" s="118">
        <v>0</v>
      </c>
      <c r="P67" s="118">
        <v>0</v>
      </c>
      <c r="Q67" s="118">
        <v>0</v>
      </c>
      <c r="R67" s="118">
        <v>0</v>
      </c>
      <c r="S67" s="118">
        <v>0</v>
      </c>
      <c r="T67" s="118">
        <v>0</v>
      </c>
      <c r="U67" s="118">
        <v>0</v>
      </c>
      <c r="V67" s="118">
        <v>0</v>
      </c>
      <c r="W67" s="118">
        <v>0</v>
      </c>
      <c r="X67" s="118">
        <v>0</v>
      </c>
      <c r="Y67" s="118">
        <v>0</v>
      </c>
      <c r="Z67" s="118">
        <v>0</v>
      </c>
      <c r="AA67" s="118">
        <v>0</v>
      </c>
      <c r="AB67" s="118">
        <v>0</v>
      </c>
      <c r="AC67" s="118">
        <v>0</v>
      </c>
      <c r="AD67" s="118">
        <v>0</v>
      </c>
      <c r="AE67" s="118">
        <v>0</v>
      </c>
      <c r="AF67" s="118">
        <v>0</v>
      </c>
      <c r="AG67" s="118">
        <v>0</v>
      </c>
      <c r="AH67" s="118">
        <v>0</v>
      </c>
      <c r="AI67" s="114"/>
      <c r="AJ67" s="114"/>
      <c r="AK67" s="114"/>
      <c r="AL67" s="114"/>
      <c r="AM67" s="114"/>
      <c r="AN67" s="70"/>
      <c r="AO67" s="114"/>
      <c r="AP67" s="114"/>
      <c r="AQ67" s="114"/>
      <c r="AR67" s="114"/>
    </row>
    <row r="68" s="64" customFormat="1" ht="19" customHeight="1" spans="1:44">
      <c r="A68" s="119" t="s">
        <v>34</v>
      </c>
      <c r="B68" s="120" t="s">
        <v>134</v>
      </c>
      <c r="C68" s="73" t="s">
        <v>126</v>
      </c>
      <c r="D68" s="121">
        <v>4</v>
      </c>
      <c r="E68" s="121">
        <v>4</v>
      </c>
      <c r="F68" s="121">
        <v>4</v>
      </c>
      <c r="G68" s="121">
        <v>4</v>
      </c>
      <c r="H68" s="121" t="s">
        <v>135</v>
      </c>
      <c r="I68" s="121" t="s">
        <v>135</v>
      </c>
      <c r="J68" s="121">
        <v>4</v>
      </c>
      <c r="K68" s="121">
        <v>0</v>
      </c>
      <c r="L68" s="162">
        <v>4</v>
      </c>
      <c r="M68" s="162">
        <v>4</v>
      </c>
      <c r="N68" s="162">
        <v>4</v>
      </c>
      <c r="O68" s="162" t="s">
        <v>135</v>
      </c>
      <c r="P68" s="162" t="s">
        <v>135</v>
      </c>
      <c r="Q68" s="121">
        <v>0</v>
      </c>
      <c r="R68" s="162">
        <v>4</v>
      </c>
      <c r="S68" s="162">
        <v>4</v>
      </c>
      <c r="T68" s="162">
        <v>4</v>
      </c>
      <c r="U68" s="162">
        <v>4</v>
      </c>
      <c r="V68" s="162">
        <v>0</v>
      </c>
      <c r="W68" s="162" t="s">
        <v>135</v>
      </c>
      <c r="X68" s="162">
        <v>4</v>
      </c>
      <c r="Y68" s="162">
        <v>4</v>
      </c>
      <c r="Z68" s="162">
        <v>4</v>
      </c>
      <c r="AA68" s="162">
        <v>4</v>
      </c>
      <c r="AB68" s="162">
        <v>4</v>
      </c>
      <c r="AC68" s="162">
        <v>4</v>
      </c>
      <c r="AD68" s="162">
        <v>4</v>
      </c>
      <c r="AE68" s="162">
        <v>4</v>
      </c>
      <c r="AF68" s="162">
        <v>4</v>
      </c>
      <c r="AG68" s="162">
        <v>4</v>
      </c>
      <c r="AH68" s="162">
        <v>4</v>
      </c>
      <c r="AI68" s="179">
        <f>IF(A68="","",COUNTIF(D68:AH69,"&gt;2")/2)</f>
        <v>23.5</v>
      </c>
      <c r="AJ68" s="179">
        <f>SUMPRODUCT(IFERROR((IFERROR(WEEKDAY($D$3:$AH$3,2),999)&lt;6)*D68:AH69,0))</f>
        <v>168</v>
      </c>
      <c r="AK68" s="179">
        <f>SUMPRODUCT((IFERROR(WEEKDAY($D$3:$AH$3,2),999)&lt;6)*D70:AH70)</f>
        <v>59</v>
      </c>
      <c r="AL68" s="179">
        <f>SUMPRODUCT(IFERROR((IFERROR(WEEKDAY($D$3:$AH$3,2),0)&gt;5)*D68:AH70,0))</f>
        <v>34.5</v>
      </c>
      <c r="AM68" s="114">
        <f>IFERROR(SUM(AJ68:AL70),"")</f>
        <v>261.5</v>
      </c>
      <c r="AN68" s="70" t="e">
        <f>VLOOKUP(A68,[1]Sheet1!$D:$M,10,0)</f>
        <v>#N/A</v>
      </c>
      <c r="AO68" s="114" cm="1">
        <f t="array" ref="AO68">SUMPRODUCT((IFERROR((D68:AH68+D69:AH69+D70:AH70),0)&gt;8)*1,IFERROR((D68:AH68+D69:AH69+D70:AH70-8),0))</f>
        <v>70</v>
      </c>
      <c r="AP68" s="114">
        <f>AM68-AO68</f>
        <v>191.5</v>
      </c>
      <c r="AQ68" s="114"/>
      <c r="AR68" s="114"/>
    </row>
    <row r="69" s="64" customFormat="1" ht="19" customHeight="1" spans="1:44">
      <c r="A69" s="119"/>
      <c r="B69" s="122"/>
      <c r="C69" s="73" t="s">
        <v>127</v>
      </c>
      <c r="D69" s="121">
        <v>4</v>
      </c>
      <c r="E69" s="121">
        <v>4</v>
      </c>
      <c r="F69" s="121">
        <v>4</v>
      </c>
      <c r="G69" s="121">
        <v>4</v>
      </c>
      <c r="H69" s="121" t="s">
        <v>135</v>
      </c>
      <c r="I69" s="121" t="s">
        <v>135</v>
      </c>
      <c r="J69" s="121">
        <v>4</v>
      </c>
      <c r="K69" s="121">
        <v>0</v>
      </c>
      <c r="L69" s="162">
        <v>4</v>
      </c>
      <c r="M69" s="162">
        <v>4</v>
      </c>
      <c r="N69" s="162">
        <v>4</v>
      </c>
      <c r="O69" s="162" t="s">
        <v>135</v>
      </c>
      <c r="P69" s="162" t="s">
        <v>135</v>
      </c>
      <c r="Q69" s="121">
        <v>0</v>
      </c>
      <c r="R69" s="162">
        <v>4</v>
      </c>
      <c r="S69" s="162">
        <v>4</v>
      </c>
      <c r="T69" s="162">
        <v>4</v>
      </c>
      <c r="U69" s="162">
        <v>4</v>
      </c>
      <c r="V69" s="162">
        <v>4</v>
      </c>
      <c r="W69" s="162" t="s">
        <v>135</v>
      </c>
      <c r="X69" s="162">
        <v>4</v>
      </c>
      <c r="Y69" s="162">
        <v>4</v>
      </c>
      <c r="Z69" s="162">
        <v>4</v>
      </c>
      <c r="AA69" s="162">
        <v>4</v>
      </c>
      <c r="AB69" s="162">
        <v>4</v>
      </c>
      <c r="AC69" s="162">
        <v>4</v>
      </c>
      <c r="AD69" s="162">
        <v>4</v>
      </c>
      <c r="AE69" s="162">
        <v>4</v>
      </c>
      <c r="AF69" s="162">
        <v>4</v>
      </c>
      <c r="AG69" s="162">
        <v>4</v>
      </c>
      <c r="AH69" s="162">
        <v>4</v>
      </c>
      <c r="AI69" s="180"/>
      <c r="AJ69" s="180"/>
      <c r="AK69" s="180"/>
      <c r="AL69" s="180"/>
      <c r="AM69" s="114"/>
      <c r="AN69" s="70"/>
      <c r="AO69" s="114"/>
      <c r="AP69" s="114"/>
      <c r="AQ69" s="114"/>
      <c r="AR69" s="114"/>
    </row>
    <row r="70" s="64" customFormat="1" ht="20" customHeight="1" spans="1:44">
      <c r="A70" s="119"/>
      <c r="B70" s="123"/>
      <c r="C70" s="73" t="s">
        <v>128</v>
      </c>
      <c r="D70" s="121">
        <v>3.5</v>
      </c>
      <c r="E70" s="121">
        <v>2.5</v>
      </c>
      <c r="F70" s="121">
        <v>3</v>
      </c>
      <c r="G70" s="121">
        <v>3.5</v>
      </c>
      <c r="H70" s="121"/>
      <c r="I70" s="121"/>
      <c r="J70" s="121">
        <v>1.5</v>
      </c>
      <c r="K70" s="121">
        <v>0</v>
      </c>
      <c r="L70" s="162">
        <v>0.5</v>
      </c>
      <c r="M70" s="162"/>
      <c r="N70" s="162">
        <v>0.5</v>
      </c>
      <c r="O70" s="162"/>
      <c r="P70" s="162"/>
      <c r="Q70" s="121"/>
      <c r="R70" s="162">
        <v>0.5</v>
      </c>
      <c r="S70" s="162">
        <v>1</v>
      </c>
      <c r="T70" s="162">
        <v>2.5</v>
      </c>
      <c r="U70" s="162">
        <v>2.5</v>
      </c>
      <c r="V70" s="162">
        <v>3.5</v>
      </c>
      <c r="W70" s="162"/>
      <c r="X70" s="162">
        <v>3.5</v>
      </c>
      <c r="Y70" s="162">
        <v>3.5</v>
      </c>
      <c r="Z70" s="162">
        <v>4.5</v>
      </c>
      <c r="AA70" s="162">
        <v>5.5</v>
      </c>
      <c r="AB70" s="162">
        <v>5.5</v>
      </c>
      <c r="AC70" s="162">
        <v>5.5</v>
      </c>
      <c r="AD70" s="162">
        <v>5.5</v>
      </c>
      <c r="AE70" s="162">
        <v>1.5</v>
      </c>
      <c r="AF70" s="162">
        <v>2.5</v>
      </c>
      <c r="AG70" s="162">
        <v>5.5</v>
      </c>
      <c r="AH70" s="162">
        <v>5.5</v>
      </c>
      <c r="AI70" s="181"/>
      <c r="AJ70" s="181"/>
      <c r="AK70" s="181"/>
      <c r="AL70" s="181"/>
      <c r="AM70" s="114"/>
      <c r="AN70" s="70"/>
      <c r="AO70" s="114"/>
      <c r="AP70" s="114"/>
      <c r="AQ70" s="114"/>
      <c r="AR70" s="114"/>
    </row>
    <row r="71" s="64" customFormat="1" ht="19" customHeight="1" spans="1:44">
      <c r="A71" s="124" t="s">
        <v>72</v>
      </c>
      <c r="B71" s="125" t="s">
        <v>136</v>
      </c>
      <c r="C71" s="125" t="s">
        <v>126</v>
      </c>
      <c r="D71" s="126">
        <v>4</v>
      </c>
      <c r="E71" s="126">
        <v>4</v>
      </c>
      <c r="F71" s="126">
        <v>4</v>
      </c>
      <c r="G71" s="126">
        <v>4</v>
      </c>
      <c r="H71" s="127" t="s">
        <v>132</v>
      </c>
      <c r="I71" s="127" t="s">
        <v>132</v>
      </c>
      <c r="J71" s="126">
        <v>4</v>
      </c>
      <c r="K71" s="126">
        <v>4</v>
      </c>
      <c r="L71" s="126">
        <v>4</v>
      </c>
      <c r="M71" s="126">
        <v>4</v>
      </c>
      <c r="N71" s="126">
        <v>4</v>
      </c>
      <c r="O71" s="126">
        <v>4</v>
      </c>
      <c r="P71" s="126">
        <v>4</v>
      </c>
      <c r="Q71" s="126">
        <v>4</v>
      </c>
      <c r="R71" s="126">
        <v>4</v>
      </c>
      <c r="S71" s="126">
        <v>4</v>
      </c>
      <c r="T71" s="126">
        <v>4</v>
      </c>
      <c r="U71" s="126">
        <v>4</v>
      </c>
      <c r="V71" s="126">
        <v>4</v>
      </c>
      <c r="W71" s="126"/>
      <c r="X71" s="126">
        <v>4</v>
      </c>
      <c r="Y71" s="126">
        <v>4</v>
      </c>
      <c r="Z71" s="126">
        <v>4</v>
      </c>
      <c r="AA71" s="126">
        <v>4</v>
      </c>
      <c r="AB71" s="126">
        <v>4</v>
      </c>
      <c r="AC71" s="126">
        <v>4</v>
      </c>
      <c r="AD71" s="126">
        <v>4</v>
      </c>
      <c r="AE71" s="126">
        <v>4</v>
      </c>
      <c r="AF71" s="126">
        <v>4</v>
      </c>
      <c r="AG71" s="126">
        <v>4</v>
      </c>
      <c r="AH71" s="126">
        <v>4</v>
      </c>
      <c r="AI71" s="114">
        <f>IF(A71="","",COUNTIF(D71:AH72,"&gt;2")/2)</f>
        <v>28</v>
      </c>
      <c r="AJ71" s="114" cm="1">
        <f t="array" ref="AJ71">SUMPRODUCT(IFERROR((IFERROR(WEEKDAY($D$3:$AH$3,2),999)&lt;6)*D71:AH72,0))</f>
        <v>184</v>
      </c>
      <c r="AK71" s="114">
        <f>SUMPRODUCT((IFERROR(WEEKDAY($D$3:$AH$3,2),999)&lt;6)*D73:AH73)</f>
        <v>120.5</v>
      </c>
      <c r="AL71" s="114">
        <f>SUMPRODUCT(IFERROR((IFERROR(WEEKDAY($D$3:$AH$3,2),0)&gt;5)*D71:AH73,0))</f>
        <v>65</v>
      </c>
      <c r="AM71" s="114">
        <f>IFERROR(SUM(AJ71:AL73),"")</f>
        <v>369.5</v>
      </c>
      <c r="AN71" s="70" t="e">
        <f>VLOOKUP(A71,[1]Sheet1!$D:$M,10,0)</f>
        <v>#N/A</v>
      </c>
      <c r="AO71" s="114" cm="1">
        <f t="array" ref="AO71">SUMPRODUCT((IFERROR((D71:AH71+D72:AH72+D73:AH73),0)&gt;8)*1,IFERROR((D71:AH71+D72:AH72+D73:AH73-8),0))</f>
        <v>145.5</v>
      </c>
      <c r="AP71" s="114">
        <f>AM71-AO71</f>
        <v>224</v>
      </c>
      <c r="AQ71" s="114"/>
      <c r="AR71" s="114"/>
    </row>
    <row r="72" s="64" customFormat="1" ht="19" customHeight="1" spans="1:44">
      <c r="A72" s="124"/>
      <c r="B72" s="125"/>
      <c r="C72" s="125" t="s">
        <v>127</v>
      </c>
      <c r="D72" s="126">
        <v>4</v>
      </c>
      <c r="E72" s="126">
        <v>4</v>
      </c>
      <c r="F72" s="126">
        <v>4</v>
      </c>
      <c r="G72" s="126">
        <v>4</v>
      </c>
      <c r="H72" s="127" t="s">
        <v>132</v>
      </c>
      <c r="I72" s="127" t="s">
        <v>132</v>
      </c>
      <c r="J72" s="126">
        <v>4</v>
      </c>
      <c r="K72" s="126">
        <v>4</v>
      </c>
      <c r="L72" s="126">
        <v>4</v>
      </c>
      <c r="M72" s="126">
        <v>4</v>
      </c>
      <c r="N72" s="126">
        <v>4</v>
      </c>
      <c r="O72" s="126">
        <v>4</v>
      </c>
      <c r="P72" s="126">
        <v>4</v>
      </c>
      <c r="Q72" s="126">
        <v>4</v>
      </c>
      <c r="R72" s="126">
        <v>4</v>
      </c>
      <c r="S72" s="126">
        <v>4</v>
      </c>
      <c r="T72" s="126">
        <v>4</v>
      </c>
      <c r="U72" s="126">
        <v>4</v>
      </c>
      <c r="V72" s="172">
        <v>4</v>
      </c>
      <c r="W72" s="126"/>
      <c r="X72" s="126">
        <v>4</v>
      </c>
      <c r="Y72" s="126">
        <v>4</v>
      </c>
      <c r="Z72" s="126">
        <v>4</v>
      </c>
      <c r="AA72" s="126">
        <v>4</v>
      </c>
      <c r="AB72" s="126">
        <v>4</v>
      </c>
      <c r="AC72" s="126">
        <v>4</v>
      </c>
      <c r="AD72" s="126">
        <v>4</v>
      </c>
      <c r="AE72" s="126">
        <v>4</v>
      </c>
      <c r="AF72" s="126">
        <v>4</v>
      </c>
      <c r="AG72" s="126">
        <v>4</v>
      </c>
      <c r="AH72" s="126">
        <v>4</v>
      </c>
      <c r="AI72" s="114"/>
      <c r="AJ72" s="114"/>
      <c r="AK72" s="114"/>
      <c r="AL72" s="114"/>
      <c r="AM72" s="114"/>
      <c r="AN72" s="70"/>
      <c r="AO72" s="114"/>
      <c r="AP72" s="114"/>
      <c r="AQ72" s="114"/>
      <c r="AR72" s="114"/>
    </row>
    <row r="73" s="64" customFormat="1" ht="20" customHeight="1" spans="1:44">
      <c r="A73" s="124"/>
      <c r="B73" s="125"/>
      <c r="C73" s="125" t="s">
        <v>128</v>
      </c>
      <c r="D73" s="126">
        <v>6</v>
      </c>
      <c r="E73" s="126">
        <v>9</v>
      </c>
      <c r="F73" s="126">
        <v>0.5</v>
      </c>
      <c r="G73" s="126">
        <v>3.5</v>
      </c>
      <c r="H73" s="126"/>
      <c r="I73" s="126"/>
      <c r="J73" s="126">
        <v>6</v>
      </c>
      <c r="K73" s="126">
        <v>4.5</v>
      </c>
      <c r="L73" s="126">
        <v>6.5</v>
      </c>
      <c r="M73" s="126">
        <v>5</v>
      </c>
      <c r="N73" s="126">
        <v>4</v>
      </c>
      <c r="O73" s="126">
        <v>5</v>
      </c>
      <c r="P73" s="126">
        <v>5.5</v>
      </c>
      <c r="Q73" s="126">
        <v>5.5</v>
      </c>
      <c r="R73" s="126">
        <v>6</v>
      </c>
      <c r="S73" s="126">
        <v>3</v>
      </c>
      <c r="T73" s="126">
        <v>5</v>
      </c>
      <c r="U73" s="126">
        <v>5</v>
      </c>
      <c r="V73" s="172">
        <v>6.5</v>
      </c>
      <c r="W73" s="126"/>
      <c r="X73" s="126">
        <v>7</v>
      </c>
      <c r="Y73" s="126">
        <v>5.5</v>
      </c>
      <c r="Z73" s="126">
        <v>7</v>
      </c>
      <c r="AA73" s="126">
        <v>5.5</v>
      </c>
      <c r="AB73" s="126">
        <v>6.5</v>
      </c>
      <c r="AC73" s="126">
        <v>3</v>
      </c>
      <c r="AD73" s="126">
        <v>5</v>
      </c>
      <c r="AE73" s="126">
        <v>3</v>
      </c>
      <c r="AF73" s="126">
        <v>3.5</v>
      </c>
      <c r="AG73" s="126">
        <v>7.5</v>
      </c>
      <c r="AH73" s="126">
        <v>5.5</v>
      </c>
      <c r="AI73" s="114"/>
      <c r="AJ73" s="114"/>
      <c r="AK73" s="114"/>
      <c r="AL73" s="114"/>
      <c r="AM73" s="114"/>
      <c r="AN73" s="70"/>
      <c r="AO73" s="114"/>
      <c r="AP73" s="114"/>
      <c r="AQ73" s="114"/>
      <c r="AR73" s="114"/>
    </row>
    <row r="74" s="64" customFormat="1" ht="19" customHeight="1" spans="1:44">
      <c r="A74" s="128" t="s">
        <v>71</v>
      </c>
      <c r="B74" s="125" t="s">
        <v>136</v>
      </c>
      <c r="C74" s="125" t="s">
        <v>126</v>
      </c>
      <c r="D74" s="127" t="s">
        <v>132</v>
      </c>
      <c r="E74" s="126">
        <v>4</v>
      </c>
      <c r="F74" s="126">
        <v>4</v>
      </c>
      <c r="G74" s="126">
        <v>4</v>
      </c>
      <c r="H74" s="126">
        <v>4</v>
      </c>
      <c r="I74" s="126">
        <v>4</v>
      </c>
      <c r="J74" s="126">
        <v>4</v>
      </c>
      <c r="K74" s="126">
        <v>4</v>
      </c>
      <c r="L74" s="126">
        <v>4</v>
      </c>
      <c r="M74" s="126">
        <v>4</v>
      </c>
      <c r="N74" s="126">
        <v>4</v>
      </c>
      <c r="O74" s="126">
        <v>4</v>
      </c>
      <c r="P74" s="126">
        <v>4</v>
      </c>
      <c r="Q74" s="126">
        <v>4</v>
      </c>
      <c r="R74" s="126">
        <v>4</v>
      </c>
      <c r="S74" s="126">
        <v>4</v>
      </c>
      <c r="T74" s="126">
        <v>4</v>
      </c>
      <c r="U74" s="126">
        <v>4</v>
      </c>
      <c r="V74" s="126">
        <v>4</v>
      </c>
      <c r="W74" s="126"/>
      <c r="X74" s="126">
        <v>4</v>
      </c>
      <c r="Y74" s="126">
        <v>4</v>
      </c>
      <c r="Z74" s="126">
        <v>4</v>
      </c>
      <c r="AA74" s="126">
        <v>4</v>
      </c>
      <c r="AB74" s="126">
        <v>4</v>
      </c>
      <c r="AC74" s="126">
        <v>4</v>
      </c>
      <c r="AD74" s="126">
        <v>4</v>
      </c>
      <c r="AE74" s="126">
        <v>4</v>
      </c>
      <c r="AF74" s="126">
        <v>4</v>
      </c>
      <c r="AG74" s="126">
        <v>4</v>
      </c>
      <c r="AH74" s="126">
        <v>4</v>
      </c>
      <c r="AI74" s="114">
        <f>IF(A74="","",COUNTIF(D74:AH75,"&gt;2")/2)</f>
        <v>29</v>
      </c>
      <c r="AJ74" s="114" cm="1">
        <f t="array" ref="AJ74">SUMPRODUCT(IFERROR((IFERROR(WEEKDAY($D$3:$AH$3,2),999)&lt;6)*D74:AH75,0))</f>
        <v>176</v>
      </c>
      <c r="AK74" s="114">
        <f>SUMPRODUCT((IFERROR(WEEKDAY($D$3:$AH$3,2),999)&lt;6)*D76:AH76)</f>
        <v>124.5</v>
      </c>
      <c r="AL74" s="114">
        <f>SUMPRODUCT(IFERROR((IFERROR(WEEKDAY($D$3:$AH$3,2),0)&gt;5)*D74:AH76,0))</f>
        <v>88</v>
      </c>
      <c r="AM74" s="114">
        <f>IFERROR(SUM(AJ74:AL76),"")</f>
        <v>388.5</v>
      </c>
      <c r="AN74" s="70" t="e">
        <f>VLOOKUP(A74,[1]Sheet1!$D:$M,10,0)</f>
        <v>#N/A</v>
      </c>
      <c r="AO74" s="114" cm="1">
        <f t="array" ref="AO74">SUMPRODUCT((IFERROR((D74:AH74+D75:AH75+D76:AH76),0)&gt;8)*1,IFERROR((D74:AH74+D75:AH75+D76:AH76-8),0))</f>
        <v>156.5</v>
      </c>
      <c r="AP74" s="114">
        <f>AM74-AO74</f>
        <v>232</v>
      </c>
      <c r="AQ74" s="114"/>
      <c r="AR74" s="114"/>
    </row>
    <row r="75" s="64" customFormat="1" ht="19" customHeight="1" spans="1:44">
      <c r="A75" s="128"/>
      <c r="B75" s="125"/>
      <c r="C75" s="125" t="s">
        <v>127</v>
      </c>
      <c r="D75" s="127" t="s">
        <v>132</v>
      </c>
      <c r="E75" s="126">
        <v>4</v>
      </c>
      <c r="F75" s="126">
        <v>4</v>
      </c>
      <c r="G75" s="126">
        <v>4</v>
      </c>
      <c r="H75" s="126">
        <v>4</v>
      </c>
      <c r="I75" s="126">
        <v>4</v>
      </c>
      <c r="J75" s="126">
        <v>4</v>
      </c>
      <c r="K75" s="126">
        <v>4</v>
      </c>
      <c r="L75" s="126">
        <v>4</v>
      </c>
      <c r="M75" s="126">
        <v>4</v>
      </c>
      <c r="N75" s="126">
        <v>4</v>
      </c>
      <c r="O75" s="126">
        <v>4</v>
      </c>
      <c r="P75" s="126">
        <v>4</v>
      </c>
      <c r="Q75" s="126">
        <v>4</v>
      </c>
      <c r="R75" s="126">
        <v>4</v>
      </c>
      <c r="S75" s="126">
        <v>4</v>
      </c>
      <c r="T75" s="126">
        <v>4</v>
      </c>
      <c r="U75" s="126">
        <v>4</v>
      </c>
      <c r="V75" s="126">
        <v>4</v>
      </c>
      <c r="W75" s="126"/>
      <c r="X75" s="126">
        <v>4</v>
      </c>
      <c r="Y75" s="126">
        <v>4</v>
      </c>
      <c r="Z75" s="126">
        <v>4</v>
      </c>
      <c r="AA75" s="126">
        <v>4</v>
      </c>
      <c r="AB75" s="126">
        <v>4</v>
      </c>
      <c r="AC75" s="126">
        <v>4</v>
      </c>
      <c r="AD75" s="126">
        <v>4</v>
      </c>
      <c r="AE75" s="126">
        <v>4</v>
      </c>
      <c r="AF75" s="126">
        <v>4</v>
      </c>
      <c r="AG75" s="126">
        <v>4</v>
      </c>
      <c r="AH75" s="126">
        <v>4</v>
      </c>
      <c r="AI75" s="114"/>
      <c r="AJ75" s="114"/>
      <c r="AK75" s="114"/>
      <c r="AL75" s="114"/>
      <c r="AM75" s="114"/>
      <c r="AN75" s="70"/>
      <c r="AO75" s="114"/>
      <c r="AP75" s="114"/>
      <c r="AQ75" s="114"/>
      <c r="AR75" s="114"/>
    </row>
    <row r="76" s="64" customFormat="1" ht="20" customHeight="1" spans="1:44">
      <c r="A76" s="128"/>
      <c r="B76" s="125"/>
      <c r="C76" s="125" t="s">
        <v>128</v>
      </c>
      <c r="D76" s="126"/>
      <c r="E76" s="126">
        <v>9</v>
      </c>
      <c r="F76" s="126">
        <v>1</v>
      </c>
      <c r="G76" s="126">
        <v>3</v>
      </c>
      <c r="H76" s="126">
        <v>1.5</v>
      </c>
      <c r="I76" s="126">
        <v>5</v>
      </c>
      <c r="J76" s="126">
        <v>6</v>
      </c>
      <c r="K76" s="126">
        <v>4.5</v>
      </c>
      <c r="L76" s="126">
        <v>7</v>
      </c>
      <c r="M76" s="126">
        <v>5</v>
      </c>
      <c r="N76" s="126">
        <v>4</v>
      </c>
      <c r="O76" s="126">
        <v>5.5</v>
      </c>
      <c r="P76" s="126">
        <v>5.5</v>
      </c>
      <c r="Q76" s="126">
        <v>9</v>
      </c>
      <c r="R76" s="126">
        <v>7.5</v>
      </c>
      <c r="S76" s="126">
        <v>3</v>
      </c>
      <c r="T76" s="126">
        <v>5</v>
      </c>
      <c r="U76" s="126">
        <v>5</v>
      </c>
      <c r="V76" s="126">
        <v>6.5</v>
      </c>
      <c r="W76" s="126"/>
      <c r="X76" s="126">
        <v>7</v>
      </c>
      <c r="Y76" s="172">
        <v>5.5</v>
      </c>
      <c r="Z76" s="126">
        <v>7</v>
      </c>
      <c r="AA76" s="126">
        <v>5.5</v>
      </c>
      <c r="AB76" s="126">
        <v>8.5</v>
      </c>
      <c r="AC76" s="126">
        <v>3</v>
      </c>
      <c r="AD76" s="126">
        <v>5</v>
      </c>
      <c r="AE76" s="126">
        <v>3</v>
      </c>
      <c r="AF76" s="126">
        <v>3.5</v>
      </c>
      <c r="AG76" s="126">
        <v>7.5</v>
      </c>
      <c r="AH76" s="126">
        <v>8</v>
      </c>
      <c r="AI76" s="114"/>
      <c r="AJ76" s="114"/>
      <c r="AK76" s="114"/>
      <c r="AL76" s="114"/>
      <c r="AM76" s="114"/>
      <c r="AN76" s="70"/>
      <c r="AO76" s="114"/>
      <c r="AP76" s="114"/>
      <c r="AQ76" s="114"/>
      <c r="AR76" s="114"/>
    </row>
    <row r="77" s="64" customFormat="1" ht="19" customHeight="1" spans="1:44">
      <c r="A77" s="128" t="s">
        <v>65</v>
      </c>
      <c r="B77" s="125" t="s">
        <v>136</v>
      </c>
      <c r="C77" s="125" t="s">
        <v>126</v>
      </c>
      <c r="D77" s="126">
        <v>4</v>
      </c>
      <c r="E77" s="126">
        <v>4</v>
      </c>
      <c r="F77" s="126">
        <v>4</v>
      </c>
      <c r="G77" s="126">
        <v>4</v>
      </c>
      <c r="H77" s="126">
        <v>4</v>
      </c>
      <c r="I77" s="126">
        <v>4</v>
      </c>
      <c r="J77" s="126">
        <v>4</v>
      </c>
      <c r="K77" s="126">
        <v>4</v>
      </c>
      <c r="L77" s="126">
        <v>4</v>
      </c>
      <c r="M77" s="126">
        <v>4</v>
      </c>
      <c r="N77" s="126">
        <v>4</v>
      </c>
      <c r="O77" s="126">
        <v>4</v>
      </c>
      <c r="P77" s="126">
        <v>4</v>
      </c>
      <c r="Q77" s="126">
        <v>4</v>
      </c>
      <c r="R77" s="126">
        <v>4</v>
      </c>
      <c r="S77" s="126">
        <v>4</v>
      </c>
      <c r="T77" s="126">
        <v>4</v>
      </c>
      <c r="U77" s="126">
        <v>4</v>
      </c>
      <c r="V77" s="126">
        <v>4</v>
      </c>
      <c r="W77" s="126"/>
      <c r="X77" s="126">
        <v>4</v>
      </c>
      <c r="Y77" s="126">
        <v>4</v>
      </c>
      <c r="Z77" s="126">
        <v>4</v>
      </c>
      <c r="AA77" s="126">
        <v>4</v>
      </c>
      <c r="AB77" s="126">
        <v>4</v>
      </c>
      <c r="AC77" s="126">
        <v>4</v>
      </c>
      <c r="AD77" s="126">
        <v>4</v>
      </c>
      <c r="AE77" s="126">
        <v>4</v>
      </c>
      <c r="AF77" s="126">
        <v>4</v>
      </c>
      <c r="AG77" s="126">
        <v>4</v>
      </c>
      <c r="AH77" s="126">
        <v>4</v>
      </c>
      <c r="AI77" s="114">
        <f>IF(A77="","",COUNTIF(D77:AH78,"&gt;2")/2)</f>
        <v>30</v>
      </c>
      <c r="AJ77" s="114" cm="1">
        <f t="array" ref="AJ77">SUMPRODUCT(IFERROR((IFERROR(WEEKDAY($D$3:$AH$3,2),999)&lt;6)*D77:AH78,0))</f>
        <v>184</v>
      </c>
      <c r="AK77" s="114">
        <f>SUMPRODUCT((IFERROR(WEEKDAY($D$3:$AH$3,2),999)&lt;6)*D79:AH79)</f>
        <v>113.5</v>
      </c>
      <c r="AL77" s="114">
        <f>SUMPRODUCT(IFERROR((IFERROR(WEEKDAY($D$3:$AH$3,2),0)&gt;5)*D77:AH79,0))</f>
        <v>87.5</v>
      </c>
      <c r="AM77" s="114">
        <f>IFERROR(SUM(AJ77:AL79),"")</f>
        <v>385</v>
      </c>
      <c r="AN77" s="70" t="e">
        <f>VLOOKUP(A77,[1]Sheet1!$D:$M,10,0)</f>
        <v>#N/A</v>
      </c>
      <c r="AO77" s="114" cm="1">
        <f t="array" ref="AO77">SUMPRODUCT((IFERROR((D77:AH77+D78:AH78+D79:AH79),0)&gt;8)*1,IFERROR((D77:AH77+D78:AH78+D79:AH79-8),0))</f>
        <v>145</v>
      </c>
      <c r="AP77" s="114">
        <f>AM77-AO77</f>
        <v>240</v>
      </c>
      <c r="AQ77" s="114"/>
      <c r="AR77" s="114"/>
    </row>
    <row r="78" s="64" customFormat="1" ht="19" customHeight="1" spans="1:44">
      <c r="A78" s="128"/>
      <c r="B78" s="125"/>
      <c r="C78" s="125" t="s">
        <v>127</v>
      </c>
      <c r="D78" s="126">
        <v>4</v>
      </c>
      <c r="E78" s="126">
        <v>4</v>
      </c>
      <c r="F78" s="126">
        <v>4</v>
      </c>
      <c r="G78" s="126">
        <v>4</v>
      </c>
      <c r="H78" s="126">
        <v>4</v>
      </c>
      <c r="I78" s="126">
        <v>4</v>
      </c>
      <c r="J78" s="126">
        <v>4</v>
      </c>
      <c r="K78" s="126">
        <v>4</v>
      </c>
      <c r="L78" s="126">
        <v>4</v>
      </c>
      <c r="M78" s="126">
        <v>4</v>
      </c>
      <c r="N78" s="126">
        <v>4</v>
      </c>
      <c r="O78" s="126">
        <v>4</v>
      </c>
      <c r="P78" s="126">
        <v>4</v>
      </c>
      <c r="Q78" s="126">
        <v>4</v>
      </c>
      <c r="R78" s="126">
        <v>4</v>
      </c>
      <c r="S78" s="126">
        <v>4</v>
      </c>
      <c r="T78" s="126">
        <v>4</v>
      </c>
      <c r="U78" s="126">
        <v>4</v>
      </c>
      <c r="V78" s="126">
        <v>4</v>
      </c>
      <c r="W78" s="126"/>
      <c r="X78" s="126">
        <v>4</v>
      </c>
      <c r="Y78" s="126">
        <v>4</v>
      </c>
      <c r="Z78" s="126">
        <v>4</v>
      </c>
      <c r="AA78" s="126">
        <v>4</v>
      </c>
      <c r="AB78" s="126">
        <v>4</v>
      </c>
      <c r="AC78" s="126">
        <v>4</v>
      </c>
      <c r="AD78" s="126">
        <v>4</v>
      </c>
      <c r="AE78" s="126">
        <v>4</v>
      </c>
      <c r="AF78" s="126">
        <v>4</v>
      </c>
      <c r="AG78" s="126">
        <v>4</v>
      </c>
      <c r="AH78" s="126">
        <v>4</v>
      </c>
      <c r="AI78" s="114"/>
      <c r="AJ78" s="114"/>
      <c r="AK78" s="114"/>
      <c r="AL78" s="114"/>
      <c r="AM78" s="114"/>
      <c r="AN78" s="70"/>
      <c r="AO78" s="114"/>
      <c r="AP78" s="114"/>
      <c r="AQ78" s="114"/>
      <c r="AR78" s="114"/>
    </row>
    <row r="79" s="64" customFormat="1" ht="20" customHeight="1" spans="1:44">
      <c r="A79" s="128"/>
      <c r="B79" s="125"/>
      <c r="C79" s="125" t="s">
        <v>128</v>
      </c>
      <c r="D79" s="126">
        <v>6</v>
      </c>
      <c r="E79" s="126">
        <v>5.5</v>
      </c>
      <c r="F79" s="126">
        <v>0.5</v>
      </c>
      <c r="G79" s="126">
        <v>3.5</v>
      </c>
      <c r="H79" s="126">
        <v>1.5</v>
      </c>
      <c r="I79" s="126">
        <v>5</v>
      </c>
      <c r="J79" s="126">
        <v>5</v>
      </c>
      <c r="K79" s="126">
        <v>4.5</v>
      </c>
      <c r="L79" s="126">
        <v>6.5</v>
      </c>
      <c r="M79" s="126">
        <v>5</v>
      </c>
      <c r="N79" s="126">
        <v>4</v>
      </c>
      <c r="O79" s="126">
        <v>5</v>
      </c>
      <c r="P79" s="126">
        <v>5.5</v>
      </c>
      <c r="Q79" s="126">
        <v>5.5</v>
      </c>
      <c r="R79" s="126">
        <v>7.5</v>
      </c>
      <c r="S79" s="126">
        <v>1.5</v>
      </c>
      <c r="T79" s="126">
        <v>4.5</v>
      </c>
      <c r="U79" s="126">
        <v>5</v>
      </c>
      <c r="V79" s="126">
        <v>5.5</v>
      </c>
      <c r="W79" s="126"/>
      <c r="X79" s="126">
        <v>7</v>
      </c>
      <c r="Y79" s="172">
        <v>5.5</v>
      </c>
      <c r="Z79" s="126">
        <v>7</v>
      </c>
      <c r="AA79" s="126">
        <v>8.5</v>
      </c>
      <c r="AB79" s="126">
        <v>4.5</v>
      </c>
      <c r="AC79" s="126">
        <v>3</v>
      </c>
      <c r="AD79" s="126">
        <v>6</v>
      </c>
      <c r="AE79" s="126">
        <v>4</v>
      </c>
      <c r="AF79" s="126">
        <v>0.5</v>
      </c>
      <c r="AG79" s="126">
        <v>4</v>
      </c>
      <c r="AH79" s="126">
        <v>8</v>
      </c>
      <c r="AI79" s="114"/>
      <c r="AJ79" s="114"/>
      <c r="AK79" s="114"/>
      <c r="AL79" s="114"/>
      <c r="AM79" s="114"/>
      <c r="AN79" s="70"/>
      <c r="AO79" s="114"/>
      <c r="AP79" s="114"/>
      <c r="AQ79" s="114"/>
      <c r="AR79" s="114"/>
    </row>
    <row r="80" s="64" customFormat="1" ht="19" customHeight="1" spans="1:44">
      <c r="A80" s="129" t="s">
        <v>67</v>
      </c>
      <c r="B80" s="129" t="s">
        <v>137</v>
      </c>
      <c r="C80" s="130" t="s">
        <v>126</v>
      </c>
      <c r="D80" s="131">
        <v>4</v>
      </c>
      <c r="E80" s="131">
        <v>4</v>
      </c>
      <c r="F80" s="131">
        <v>4</v>
      </c>
      <c r="G80" s="131">
        <v>4</v>
      </c>
      <c r="H80" s="131"/>
      <c r="I80" s="131"/>
      <c r="J80" s="131">
        <v>4</v>
      </c>
      <c r="K80" s="131">
        <v>4</v>
      </c>
      <c r="L80" s="131">
        <v>4</v>
      </c>
      <c r="M80" s="131">
        <v>1</v>
      </c>
      <c r="N80" s="131">
        <v>4</v>
      </c>
      <c r="O80" s="131">
        <v>4</v>
      </c>
      <c r="P80" s="131">
        <v>4</v>
      </c>
      <c r="Q80" s="131">
        <v>4</v>
      </c>
      <c r="R80" s="131">
        <v>4</v>
      </c>
      <c r="S80" s="131">
        <v>4</v>
      </c>
      <c r="T80" s="131">
        <v>4</v>
      </c>
      <c r="U80" s="131" t="s">
        <v>132</v>
      </c>
      <c r="V80" s="131">
        <v>4</v>
      </c>
      <c r="W80" s="131"/>
      <c r="X80" s="131">
        <v>4</v>
      </c>
      <c r="Y80" s="131">
        <v>4</v>
      </c>
      <c r="Z80" s="131">
        <v>4</v>
      </c>
      <c r="AA80" s="131">
        <v>4</v>
      </c>
      <c r="AB80" s="131">
        <v>4</v>
      </c>
      <c r="AC80" s="131" t="s">
        <v>132</v>
      </c>
      <c r="AD80" s="131" t="s">
        <v>138</v>
      </c>
      <c r="AE80" s="131"/>
      <c r="AF80" s="131"/>
      <c r="AG80" s="131"/>
      <c r="AH80" s="131"/>
      <c r="AI80" s="114">
        <f>IF(A80="","",COUNTIF(D80:AH81,"&gt;2")/2)</f>
        <v>19.5</v>
      </c>
      <c r="AJ80" s="114" cm="1">
        <f t="array" ref="AJ80">SUMPRODUCT(IFERROR((IFERROR(WEEKDAY($D$3:$AH$3,2),999)&lt;6)*D80:AH81,0))</f>
        <v>135</v>
      </c>
      <c r="AK80" s="114">
        <f>SUMPRODUCT((IFERROR(WEEKDAY($D$3:$AH$3,2),999)&lt;6)*D82:AH82)</f>
        <v>64</v>
      </c>
      <c r="AL80" s="114">
        <f>SUMPRODUCT(IFERROR((IFERROR(WEEKDAY($D$3:$AH$3,2),0)&gt;5)*D80:AH82,0))</f>
        <v>36</v>
      </c>
      <c r="AM80" s="114">
        <f>IFERROR(SUM(AJ80:AL82),"")</f>
        <v>235</v>
      </c>
      <c r="AN80" s="70" t="e">
        <f>VLOOKUP(A80,[1]Sheet1!$D:$M,10,0)</f>
        <v>#N/A</v>
      </c>
      <c r="AO80" s="114" cm="1">
        <f t="array" ref="AO80">SUMPRODUCT((IFERROR((D80:AH80+D81:AH81+D82:AH82),0)&gt;8)*1,IFERROR((D80:AH80+D81:AH81+D82:AH82-8),0))</f>
        <v>76</v>
      </c>
      <c r="AP80" s="114">
        <f>AM80-AO80</f>
        <v>159</v>
      </c>
      <c r="AQ80" s="114"/>
      <c r="AR80" s="114"/>
    </row>
    <row r="81" s="64" customFormat="1" ht="19" customHeight="1" spans="1:44">
      <c r="A81" s="129"/>
      <c r="B81" s="129"/>
      <c r="C81" s="130" t="s">
        <v>127</v>
      </c>
      <c r="D81" s="131">
        <v>4</v>
      </c>
      <c r="E81" s="131">
        <v>4</v>
      </c>
      <c r="F81" s="131">
        <v>4</v>
      </c>
      <c r="G81" s="131">
        <v>4</v>
      </c>
      <c r="H81" s="131"/>
      <c r="I81" s="131"/>
      <c r="J81" s="131">
        <v>4</v>
      </c>
      <c r="K81" s="131">
        <v>4</v>
      </c>
      <c r="L81" s="131">
        <v>4</v>
      </c>
      <c r="M81" s="131" t="s">
        <v>132</v>
      </c>
      <c r="N81" s="131">
        <v>4</v>
      </c>
      <c r="O81" s="131">
        <v>4</v>
      </c>
      <c r="P81" s="131">
        <v>4</v>
      </c>
      <c r="Q81" s="131">
        <v>4</v>
      </c>
      <c r="R81" s="131">
        <v>4</v>
      </c>
      <c r="S81" s="131">
        <v>4</v>
      </c>
      <c r="T81" s="131">
        <v>4</v>
      </c>
      <c r="U81" s="131" t="s">
        <v>132</v>
      </c>
      <c r="V81" s="131">
        <v>4</v>
      </c>
      <c r="W81" s="131"/>
      <c r="X81" s="131">
        <v>4</v>
      </c>
      <c r="Y81" s="131">
        <v>4</v>
      </c>
      <c r="Z81" s="131">
        <v>4</v>
      </c>
      <c r="AA81" s="131">
        <v>4</v>
      </c>
      <c r="AB81" s="131">
        <v>2</v>
      </c>
      <c r="AC81" s="131" t="s">
        <v>132</v>
      </c>
      <c r="AD81" s="131" t="s">
        <v>138</v>
      </c>
      <c r="AE81" s="131"/>
      <c r="AF81" s="131"/>
      <c r="AG81" s="131"/>
      <c r="AH81" s="131"/>
      <c r="AI81" s="114"/>
      <c r="AJ81" s="114"/>
      <c r="AK81" s="114"/>
      <c r="AL81" s="114"/>
      <c r="AM81" s="114"/>
      <c r="AN81" s="70"/>
      <c r="AO81" s="114"/>
      <c r="AP81" s="114"/>
      <c r="AQ81" s="114"/>
      <c r="AR81" s="114"/>
    </row>
    <row r="82" s="64" customFormat="1" ht="20" customHeight="1" spans="1:44">
      <c r="A82" s="132"/>
      <c r="B82" s="132"/>
      <c r="C82" s="130" t="s">
        <v>128</v>
      </c>
      <c r="D82" s="131">
        <v>4</v>
      </c>
      <c r="E82" s="131">
        <v>4</v>
      </c>
      <c r="F82" s="131">
        <v>3</v>
      </c>
      <c r="G82" s="131">
        <v>3.5</v>
      </c>
      <c r="H82" s="131"/>
      <c r="I82" s="131"/>
      <c r="J82" s="163">
        <v>2</v>
      </c>
      <c r="K82" s="131">
        <v>3</v>
      </c>
      <c r="L82" s="131">
        <v>0.5</v>
      </c>
      <c r="M82" s="131"/>
      <c r="N82" s="131">
        <v>4</v>
      </c>
      <c r="O82" s="163">
        <v>6</v>
      </c>
      <c r="P82" s="131">
        <v>5</v>
      </c>
      <c r="Q82" s="131">
        <v>4.5</v>
      </c>
      <c r="R82" s="131">
        <v>5</v>
      </c>
      <c r="S82" s="131">
        <v>5</v>
      </c>
      <c r="T82" s="131">
        <v>5.5</v>
      </c>
      <c r="U82" s="131"/>
      <c r="V82" s="131">
        <v>1</v>
      </c>
      <c r="W82" s="131"/>
      <c r="X82" s="131">
        <v>3.5</v>
      </c>
      <c r="Y82" s="131">
        <v>5</v>
      </c>
      <c r="Z82" s="131">
        <v>4.5</v>
      </c>
      <c r="AA82" s="131">
        <v>7</v>
      </c>
      <c r="AB82" s="131"/>
      <c r="AC82" s="131"/>
      <c r="AD82" s="131"/>
      <c r="AE82" s="131"/>
      <c r="AF82" s="131"/>
      <c r="AG82" s="131"/>
      <c r="AH82" s="131"/>
      <c r="AI82" s="114"/>
      <c r="AJ82" s="114"/>
      <c r="AK82" s="114"/>
      <c r="AL82" s="114"/>
      <c r="AM82" s="114"/>
      <c r="AN82" s="70"/>
      <c r="AO82" s="114"/>
      <c r="AP82" s="114"/>
      <c r="AQ82" s="114"/>
      <c r="AR82" s="114"/>
    </row>
    <row r="83" s="64" customFormat="1" ht="19" customHeight="1" spans="1:44">
      <c r="A83" s="129" t="s">
        <v>70</v>
      </c>
      <c r="B83" s="129" t="s">
        <v>137</v>
      </c>
      <c r="C83" s="130" t="s">
        <v>126</v>
      </c>
      <c r="D83" s="131">
        <v>4</v>
      </c>
      <c r="E83" s="131">
        <v>4</v>
      </c>
      <c r="F83" s="131" t="s">
        <v>132</v>
      </c>
      <c r="G83" s="131">
        <v>4</v>
      </c>
      <c r="H83" s="131"/>
      <c r="I83" s="131"/>
      <c r="J83" s="131">
        <v>4</v>
      </c>
      <c r="K83" s="131">
        <v>3.5</v>
      </c>
      <c r="L83" s="131">
        <v>4</v>
      </c>
      <c r="M83" s="131">
        <v>4</v>
      </c>
      <c r="N83" s="131">
        <v>4</v>
      </c>
      <c r="O83" s="131">
        <v>4</v>
      </c>
      <c r="P83" s="131">
        <v>4</v>
      </c>
      <c r="Q83" s="131">
        <v>4</v>
      </c>
      <c r="R83" s="131">
        <v>4</v>
      </c>
      <c r="S83" s="173">
        <v>4</v>
      </c>
      <c r="T83" s="131">
        <v>4</v>
      </c>
      <c r="U83" s="131">
        <v>4</v>
      </c>
      <c r="V83" s="131">
        <v>4</v>
      </c>
      <c r="W83" s="131" t="s">
        <v>138</v>
      </c>
      <c r="X83" s="131"/>
      <c r="Y83" s="131"/>
      <c r="Z83" s="131"/>
      <c r="AA83" s="131"/>
      <c r="AB83" s="131"/>
      <c r="AC83" s="131"/>
      <c r="AD83" s="131"/>
      <c r="AE83" s="131"/>
      <c r="AF83" s="131"/>
      <c r="AG83" s="131"/>
      <c r="AH83" s="131"/>
      <c r="AI83" s="114">
        <f>IF(A83="","",COUNTIF(D83:AH84,"&gt;2")/2)</f>
        <v>16</v>
      </c>
      <c r="AJ83" s="114" cm="1">
        <f t="array" ref="AJ83">SUMPRODUCT(IFERROR((IFERROR(WEEKDAY($D$3:$AH$3,2),999)&lt;6)*D83:AH84,0))</f>
        <v>108</v>
      </c>
      <c r="AK83" s="114">
        <f>SUMPRODUCT((IFERROR(WEEKDAY($D$3:$AH$3,2),999)&lt;6)*D85:AH85)</f>
        <v>55.5</v>
      </c>
      <c r="AL83" s="114">
        <f>SUMPRODUCT(IFERROR((IFERROR(WEEKDAY($D$3:$AH$3,2),0)&gt;5)*D83:AH85,0))</f>
        <v>28.5</v>
      </c>
      <c r="AM83" s="114">
        <f>IFERROR(SUM(AJ83:AL85),"")</f>
        <v>192</v>
      </c>
      <c r="AN83" s="70" t="e">
        <f>VLOOKUP(A83,[1]Sheet1!$D:$M,10,0)</f>
        <v>#N/A</v>
      </c>
      <c r="AO83" s="114" cm="1">
        <f t="array" ref="AO83">SUMPRODUCT((IFERROR((D83:AH83+D84:AH84+D85:AH85),0)&gt;8)*1,IFERROR((D83:AH83+D84:AH84+D85:AH85-8),0))</f>
        <v>58.5</v>
      </c>
      <c r="AP83" s="114">
        <f>AM83-AO83</f>
        <v>133.5</v>
      </c>
      <c r="AQ83" s="114"/>
      <c r="AR83" s="114"/>
    </row>
    <row r="84" s="64" customFormat="1" ht="19" customHeight="1" spans="1:44">
      <c r="A84" s="129"/>
      <c r="B84" s="129"/>
      <c r="C84" s="130" t="s">
        <v>127</v>
      </c>
      <c r="D84" s="131">
        <v>4</v>
      </c>
      <c r="E84" s="131">
        <v>4</v>
      </c>
      <c r="F84" s="131">
        <v>4.5</v>
      </c>
      <c r="G84" s="131">
        <v>4</v>
      </c>
      <c r="H84" s="131"/>
      <c r="I84" s="131"/>
      <c r="J84" s="131">
        <v>4</v>
      </c>
      <c r="K84" s="131">
        <v>4</v>
      </c>
      <c r="L84" s="131">
        <v>4</v>
      </c>
      <c r="M84" s="131">
        <v>4</v>
      </c>
      <c r="N84" s="131">
        <v>4</v>
      </c>
      <c r="O84" s="131">
        <v>4</v>
      </c>
      <c r="P84" s="131">
        <v>4</v>
      </c>
      <c r="Q84" s="131">
        <v>4</v>
      </c>
      <c r="R84" s="131">
        <v>4</v>
      </c>
      <c r="S84" s="131">
        <v>4</v>
      </c>
      <c r="T84" s="131">
        <v>4</v>
      </c>
      <c r="U84" s="131">
        <v>4</v>
      </c>
      <c r="V84" s="131">
        <v>2</v>
      </c>
      <c r="W84" s="131"/>
      <c r="X84" s="131"/>
      <c r="Y84" s="131"/>
      <c r="Z84" s="131"/>
      <c r="AA84" s="131"/>
      <c r="AB84" s="131"/>
      <c r="AC84" s="176"/>
      <c r="AD84" s="131"/>
      <c r="AE84" s="131"/>
      <c r="AF84" s="131"/>
      <c r="AG84" s="131"/>
      <c r="AH84" s="131"/>
      <c r="AI84" s="114"/>
      <c r="AJ84" s="114"/>
      <c r="AK84" s="114"/>
      <c r="AL84" s="114"/>
      <c r="AM84" s="114"/>
      <c r="AN84" s="70"/>
      <c r="AO84" s="114"/>
      <c r="AP84" s="114"/>
      <c r="AQ84" s="114"/>
      <c r="AR84" s="114"/>
    </row>
    <row r="85" s="64" customFormat="1" ht="20" customHeight="1" spans="1:44">
      <c r="A85" s="132"/>
      <c r="B85" s="132"/>
      <c r="C85" s="130" t="s">
        <v>128</v>
      </c>
      <c r="D85" s="131">
        <v>4</v>
      </c>
      <c r="E85" s="131">
        <v>3</v>
      </c>
      <c r="F85" s="131">
        <v>3</v>
      </c>
      <c r="G85" s="131">
        <v>3.5</v>
      </c>
      <c r="H85" s="131"/>
      <c r="I85" s="131"/>
      <c r="J85" s="163">
        <v>1.5</v>
      </c>
      <c r="K85" s="131">
        <v>2.5</v>
      </c>
      <c r="L85" s="131">
        <v>4.5</v>
      </c>
      <c r="M85" s="131">
        <v>5</v>
      </c>
      <c r="N85" s="131">
        <v>4</v>
      </c>
      <c r="O85" s="163">
        <v>6</v>
      </c>
      <c r="P85" s="131">
        <v>0.5</v>
      </c>
      <c r="Q85" s="131">
        <v>5</v>
      </c>
      <c r="R85" s="131">
        <v>5</v>
      </c>
      <c r="S85" s="131">
        <v>5</v>
      </c>
      <c r="T85" s="131">
        <v>5.5</v>
      </c>
      <c r="U85" s="131">
        <v>4</v>
      </c>
      <c r="V85" s="131"/>
      <c r="W85" s="131"/>
      <c r="X85" s="131"/>
      <c r="Y85" s="131"/>
      <c r="Z85" s="131"/>
      <c r="AA85" s="131"/>
      <c r="AB85" s="131"/>
      <c r="AC85" s="176"/>
      <c r="AD85" s="131"/>
      <c r="AE85" s="131"/>
      <c r="AF85" s="131"/>
      <c r="AG85" s="131"/>
      <c r="AH85" s="131"/>
      <c r="AI85" s="114"/>
      <c r="AJ85" s="114"/>
      <c r="AK85" s="114"/>
      <c r="AL85" s="114"/>
      <c r="AM85" s="114"/>
      <c r="AN85" s="70"/>
      <c r="AO85" s="114"/>
      <c r="AP85" s="114"/>
      <c r="AQ85" s="114"/>
      <c r="AR85" s="114"/>
    </row>
    <row r="86" s="64" customFormat="1" ht="19" customHeight="1" spans="1:44">
      <c r="A86" s="133" t="s">
        <v>62</v>
      </c>
      <c r="B86" s="133" t="s">
        <v>137</v>
      </c>
      <c r="C86" s="73" t="s">
        <v>126</v>
      </c>
      <c r="D86" s="134">
        <v>4</v>
      </c>
      <c r="E86" s="134">
        <v>4</v>
      </c>
      <c r="F86" s="134">
        <v>4</v>
      </c>
      <c r="G86" s="134">
        <v>4</v>
      </c>
      <c r="H86" s="134"/>
      <c r="I86" s="134"/>
      <c r="J86" s="134">
        <v>4</v>
      </c>
      <c r="K86" s="134">
        <v>4</v>
      </c>
      <c r="L86" s="134">
        <v>4.5</v>
      </c>
      <c r="M86" s="164">
        <v>4</v>
      </c>
      <c r="N86" s="164">
        <v>4</v>
      </c>
      <c r="O86" s="164">
        <v>4</v>
      </c>
      <c r="P86" s="164">
        <v>4</v>
      </c>
      <c r="Q86" s="164">
        <v>4</v>
      </c>
      <c r="R86" s="164">
        <v>4</v>
      </c>
      <c r="S86" s="174">
        <v>4</v>
      </c>
      <c r="T86" s="164">
        <v>4</v>
      </c>
      <c r="U86" s="164">
        <v>4</v>
      </c>
      <c r="V86" s="164">
        <v>4</v>
      </c>
      <c r="W86" s="134"/>
      <c r="X86" s="134">
        <v>4</v>
      </c>
      <c r="Y86" s="134">
        <v>4</v>
      </c>
      <c r="Z86" s="164">
        <v>4</v>
      </c>
      <c r="AA86" s="164">
        <v>4</v>
      </c>
      <c r="AB86" s="164">
        <v>1.5</v>
      </c>
      <c r="AC86" s="134">
        <v>4</v>
      </c>
      <c r="AD86" s="134">
        <v>4</v>
      </c>
      <c r="AE86" s="134">
        <v>4</v>
      </c>
      <c r="AF86" s="134">
        <v>4</v>
      </c>
      <c r="AG86" s="134">
        <v>4</v>
      </c>
      <c r="AH86" s="134">
        <v>4</v>
      </c>
      <c r="AI86" s="114">
        <f>IF(A86="","",COUNTIF(D86:AH87,"&gt;2")/2)</f>
        <v>26.5</v>
      </c>
      <c r="AJ86" s="114" cm="1">
        <f t="array" ref="AJ86">SUMPRODUCT(IFERROR((IFERROR(WEEKDAY($D$3:$AH$3,2),999)&lt;6)*D86:AH87,0))</f>
        <v>178</v>
      </c>
      <c r="AK86" s="114">
        <f>SUMPRODUCT((IFERROR(WEEKDAY($D$3:$AH$3,2),999)&lt;6)*D88:AH88)</f>
        <v>97</v>
      </c>
      <c r="AL86" s="114">
        <f>SUMPRODUCT(IFERROR((IFERROR(WEEKDAY($D$3:$AH$3,2),0)&gt;5)*D86:AH88,0))</f>
        <v>58.5</v>
      </c>
      <c r="AM86" s="114">
        <f>IFERROR(SUM(AJ86:AL88),"")</f>
        <v>333.5</v>
      </c>
      <c r="AN86" s="70" t="e">
        <f>VLOOKUP(A86,[1]Sheet1!$D:$M,10,0)</f>
        <v>#N/A</v>
      </c>
      <c r="AO86" s="114" cm="1">
        <f t="array" ref="AO86">SUMPRODUCT((IFERROR((D86:AH86+D87:AH87+D88:AH88),0)&gt;8)*1,IFERROR((D86:AH86+D87:AH87+D88:AH88-8),0))</f>
        <v>118.5</v>
      </c>
      <c r="AP86" s="114">
        <f>AM86-AO86</f>
        <v>215</v>
      </c>
      <c r="AQ86" s="114"/>
      <c r="AR86" s="114"/>
    </row>
    <row r="87" s="64" customFormat="1" ht="19" customHeight="1" spans="1:44">
      <c r="A87" s="133"/>
      <c r="B87" s="133"/>
      <c r="C87" s="73" t="s">
        <v>127</v>
      </c>
      <c r="D87" s="134">
        <v>4</v>
      </c>
      <c r="E87" s="134">
        <v>4</v>
      </c>
      <c r="F87" s="134">
        <v>4</v>
      </c>
      <c r="G87" s="134">
        <v>4</v>
      </c>
      <c r="H87" s="134"/>
      <c r="I87" s="134"/>
      <c r="J87" s="134">
        <v>4</v>
      </c>
      <c r="K87" s="134">
        <v>4</v>
      </c>
      <c r="L87" s="134">
        <v>4</v>
      </c>
      <c r="M87" s="164">
        <v>4</v>
      </c>
      <c r="N87" s="164">
        <v>4</v>
      </c>
      <c r="O87" s="164">
        <v>4</v>
      </c>
      <c r="P87" s="164">
        <v>4</v>
      </c>
      <c r="Q87" s="164">
        <v>4</v>
      </c>
      <c r="R87" s="164">
        <v>4</v>
      </c>
      <c r="S87" s="164">
        <v>4</v>
      </c>
      <c r="T87" s="164">
        <v>4</v>
      </c>
      <c r="U87" s="164">
        <v>4</v>
      </c>
      <c r="V87" s="164">
        <v>4</v>
      </c>
      <c r="W87" s="134"/>
      <c r="X87" s="134">
        <v>4</v>
      </c>
      <c r="Y87" s="164">
        <v>4</v>
      </c>
      <c r="Z87" s="164">
        <v>4</v>
      </c>
      <c r="AA87" s="164">
        <v>4</v>
      </c>
      <c r="AB87" s="131" t="s">
        <v>132</v>
      </c>
      <c r="AC87" s="177">
        <v>1.5</v>
      </c>
      <c r="AD87" s="134">
        <v>4</v>
      </c>
      <c r="AE87" s="134">
        <v>4</v>
      </c>
      <c r="AF87" s="134">
        <v>4</v>
      </c>
      <c r="AG87" s="134">
        <v>4</v>
      </c>
      <c r="AH87" s="134">
        <v>4</v>
      </c>
      <c r="AI87" s="114"/>
      <c r="AJ87" s="114"/>
      <c r="AK87" s="114"/>
      <c r="AL87" s="114"/>
      <c r="AM87" s="114"/>
      <c r="AN87" s="70"/>
      <c r="AO87" s="114"/>
      <c r="AP87" s="114"/>
      <c r="AQ87" s="114"/>
      <c r="AR87" s="114"/>
    </row>
    <row r="88" s="64" customFormat="1" ht="20" customHeight="1" spans="1:44">
      <c r="A88" s="135"/>
      <c r="B88" s="135"/>
      <c r="C88" s="73" t="s">
        <v>128</v>
      </c>
      <c r="D88" s="134">
        <v>4.5</v>
      </c>
      <c r="E88" s="134">
        <v>4</v>
      </c>
      <c r="F88" s="134">
        <v>3</v>
      </c>
      <c r="G88" s="134">
        <v>3.5</v>
      </c>
      <c r="H88" s="134"/>
      <c r="I88" s="134"/>
      <c r="J88" s="165">
        <v>2.5</v>
      </c>
      <c r="K88" s="134">
        <v>3</v>
      </c>
      <c r="L88" s="134">
        <v>4.5</v>
      </c>
      <c r="M88" s="164">
        <v>5</v>
      </c>
      <c r="N88" s="164">
        <v>4</v>
      </c>
      <c r="O88" s="166">
        <v>6</v>
      </c>
      <c r="P88" s="164">
        <v>5</v>
      </c>
      <c r="Q88" s="164">
        <v>5.5</v>
      </c>
      <c r="R88" s="164">
        <v>5</v>
      </c>
      <c r="S88" s="164">
        <v>5</v>
      </c>
      <c r="T88" s="164">
        <v>5.5</v>
      </c>
      <c r="U88" s="164">
        <v>3.5</v>
      </c>
      <c r="V88" s="164">
        <v>2</v>
      </c>
      <c r="W88" s="134"/>
      <c r="X88" s="134">
        <v>3.5</v>
      </c>
      <c r="Y88" s="164">
        <v>5</v>
      </c>
      <c r="Z88" s="164">
        <v>4.5</v>
      </c>
      <c r="AA88" s="164">
        <v>7</v>
      </c>
      <c r="AB88" s="164"/>
      <c r="AC88" s="177"/>
      <c r="AD88" s="134">
        <v>8</v>
      </c>
      <c r="AE88" s="134">
        <v>1.5</v>
      </c>
      <c r="AF88" s="134">
        <v>7</v>
      </c>
      <c r="AG88" s="134">
        <v>3</v>
      </c>
      <c r="AH88" s="134">
        <v>7</v>
      </c>
      <c r="AI88" s="114"/>
      <c r="AJ88" s="114"/>
      <c r="AK88" s="114"/>
      <c r="AL88" s="114"/>
      <c r="AM88" s="114"/>
      <c r="AN88" s="70"/>
      <c r="AO88" s="114"/>
      <c r="AP88" s="114"/>
      <c r="AQ88" s="114"/>
      <c r="AR88" s="114"/>
    </row>
    <row r="89" s="64" customFormat="1" ht="19" customHeight="1" spans="1:44">
      <c r="A89" s="129" t="s">
        <v>63</v>
      </c>
      <c r="B89" s="129" t="s">
        <v>137</v>
      </c>
      <c r="C89" s="130" t="s">
        <v>126</v>
      </c>
      <c r="D89" s="131">
        <v>4</v>
      </c>
      <c r="E89" s="131">
        <v>4</v>
      </c>
      <c r="F89" s="131" t="s">
        <v>132</v>
      </c>
      <c r="G89" s="131">
        <v>4</v>
      </c>
      <c r="H89" s="131"/>
      <c r="I89" s="131"/>
      <c r="J89" s="131" t="s">
        <v>139</v>
      </c>
      <c r="K89" s="131"/>
      <c r="L89" s="131"/>
      <c r="M89" s="131"/>
      <c r="N89" s="131"/>
      <c r="O89" s="131"/>
      <c r="P89" s="131"/>
      <c r="Q89" s="131"/>
      <c r="R89" s="131"/>
      <c r="S89" s="173"/>
      <c r="T89" s="131"/>
      <c r="U89" s="131"/>
      <c r="V89" s="131"/>
      <c r="W89" s="134"/>
      <c r="X89" s="131"/>
      <c r="Y89" s="131"/>
      <c r="Z89" s="131"/>
      <c r="AA89" s="131"/>
      <c r="AB89" s="131"/>
      <c r="AC89" s="131"/>
      <c r="AD89" s="131"/>
      <c r="AE89" s="131"/>
      <c r="AF89" s="131"/>
      <c r="AG89" s="131"/>
      <c r="AH89" s="131"/>
      <c r="AI89" s="114">
        <f>IF(A89="","",COUNTIF(D89:AH90,"&gt;2")/2)</f>
        <v>2.5</v>
      </c>
      <c r="AJ89" s="114" cm="1">
        <f t="array" ref="AJ89">SUMPRODUCT(IFERROR((IFERROR(WEEKDAY($D$3:$AH$3,2),999)&lt;6)*D89:AH90,0))</f>
        <v>22</v>
      </c>
      <c r="AK89" s="114">
        <f>SUMPRODUCT((IFERROR(WEEKDAY($D$3:$AH$3,2),999)&lt;6)*D91:AH91)</f>
        <v>7.5</v>
      </c>
      <c r="AL89" s="114">
        <f>SUMPRODUCT(IFERROR((IFERROR(WEEKDAY($D$3:$AH$3,2),0)&gt;5)*D89:AH91,0))</f>
        <v>0</v>
      </c>
      <c r="AM89" s="114">
        <f>IFERROR(SUM(AJ89:AL91),"")</f>
        <v>29.5</v>
      </c>
      <c r="AN89" s="70" t="e">
        <f>VLOOKUP(A89,[1]Sheet1!$D:$M,10,0)</f>
        <v>#N/A</v>
      </c>
      <c r="AO89" s="114" cm="1">
        <f t="array" ref="AO89">SUMPRODUCT((IFERROR((D89:AH89+D90:AH90+D91:AH91),0)&gt;8)*1,IFERROR((D89:AH89+D90:AH90+D91:AH91-8),0))</f>
        <v>7.5</v>
      </c>
      <c r="AP89" s="114">
        <f>AM89-AO89</f>
        <v>22</v>
      </c>
      <c r="AQ89" s="114"/>
      <c r="AR89" s="114"/>
    </row>
    <row r="90" s="64" customFormat="1" ht="19" customHeight="1" spans="1:44">
      <c r="A90" s="129"/>
      <c r="B90" s="129"/>
      <c r="C90" s="130" t="s">
        <v>127</v>
      </c>
      <c r="D90" s="131">
        <v>4</v>
      </c>
      <c r="E90" s="131">
        <v>2</v>
      </c>
      <c r="F90" s="131" t="s">
        <v>132</v>
      </c>
      <c r="G90" s="131">
        <v>4</v>
      </c>
      <c r="H90" s="131"/>
      <c r="I90" s="131"/>
      <c r="J90" s="131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4"/>
      <c r="X90" s="131"/>
      <c r="Y90" s="131"/>
      <c r="Z90" s="131"/>
      <c r="AA90" s="131"/>
      <c r="AB90" s="131"/>
      <c r="AC90" s="176"/>
      <c r="AD90" s="131"/>
      <c r="AE90" s="131"/>
      <c r="AF90" s="131"/>
      <c r="AG90" s="131"/>
      <c r="AH90" s="131"/>
      <c r="AI90" s="114"/>
      <c r="AJ90" s="114"/>
      <c r="AK90" s="114"/>
      <c r="AL90" s="114"/>
      <c r="AM90" s="114"/>
      <c r="AN90" s="70"/>
      <c r="AO90" s="114"/>
      <c r="AP90" s="114"/>
      <c r="AQ90" s="114"/>
      <c r="AR90" s="114"/>
    </row>
    <row r="91" s="64" customFormat="1" ht="20" customHeight="1" spans="1:44">
      <c r="A91" s="132"/>
      <c r="B91" s="132"/>
      <c r="C91" s="130" t="s">
        <v>128</v>
      </c>
      <c r="D91" s="131">
        <v>4</v>
      </c>
      <c r="E91" s="131"/>
      <c r="F91" s="131"/>
      <c r="G91" s="131">
        <v>3.5</v>
      </c>
      <c r="H91" s="131"/>
      <c r="I91" s="131"/>
      <c r="J91" s="163"/>
      <c r="K91" s="131"/>
      <c r="L91" s="131"/>
      <c r="M91" s="131"/>
      <c r="N91" s="131"/>
      <c r="O91" s="163"/>
      <c r="P91" s="131"/>
      <c r="Q91" s="131"/>
      <c r="R91" s="131"/>
      <c r="S91" s="131"/>
      <c r="T91" s="131"/>
      <c r="U91" s="131"/>
      <c r="V91" s="131"/>
      <c r="W91" s="134"/>
      <c r="X91" s="131"/>
      <c r="Y91" s="131"/>
      <c r="Z91" s="131"/>
      <c r="AA91" s="131"/>
      <c r="AB91" s="131"/>
      <c r="AC91" s="176"/>
      <c r="AD91" s="131"/>
      <c r="AE91" s="131"/>
      <c r="AF91" s="131"/>
      <c r="AG91" s="131"/>
      <c r="AH91" s="131"/>
      <c r="AI91" s="114"/>
      <c r="AJ91" s="114"/>
      <c r="AK91" s="114"/>
      <c r="AL91" s="114"/>
      <c r="AM91" s="114"/>
      <c r="AN91" s="70"/>
      <c r="AO91" s="114"/>
      <c r="AP91" s="114"/>
      <c r="AQ91" s="114"/>
      <c r="AR91" s="114"/>
    </row>
    <row r="92" s="64" customFormat="1" ht="19" customHeight="1" spans="1:44">
      <c r="A92" s="129" t="s">
        <v>108</v>
      </c>
      <c r="B92" s="129" t="s">
        <v>137</v>
      </c>
      <c r="C92" s="130" t="s">
        <v>126</v>
      </c>
      <c r="D92" s="131">
        <v>4</v>
      </c>
      <c r="E92" s="131">
        <v>4</v>
      </c>
      <c r="F92" s="131">
        <v>4</v>
      </c>
      <c r="G92" s="131">
        <v>4</v>
      </c>
      <c r="H92" s="131">
        <v>2.5</v>
      </c>
      <c r="I92" s="131"/>
      <c r="J92" s="131">
        <v>4</v>
      </c>
      <c r="K92" s="131">
        <v>4</v>
      </c>
      <c r="L92" s="131" t="s">
        <v>132</v>
      </c>
      <c r="M92" s="131" t="s">
        <v>138</v>
      </c>
      <c r="N92" s="131"/>
      <c r="O92" s="131"/>
      <c r="P92" s="131"/>
      <c r="Q92" s="131"/>
      <c r="R92" s="131"/>
      <c r="S92" s="173"/>
      <c r="T92" s="131"/>
      <c r="U92" s="131"/>
      <c r="V92" s="131"/>
      <c r="W92" s="134"/>
      <c r="X92" s="131"/>
      <c r="Y92" s="131"/>
      <c r="Z92" s="131"/>
      <c r="AA92" s="131"/>
      <c r="AB92" s="131"/>
      <c r="AC92" s="173"/>
      <c r="AD92" s="131"/>
      <c r="AE92" s="131"/>
      <c r="AF92" s="131"/>
      <c r="AG92" s="131"/>
      <c r="AH92" s="131"/>
      <c r="AI92" s="114">
        <f>IF(A92="","",COUNTIF(D92:AH93,"&gt;2")/2)</f>
        <v>6.5</v>
      </c>
      <c r="AJ92" s="114" cm="1">
        <f t="array" ref="AJ92">SUMPRODUCT(IFERROR((IFERROR(WEEKDAY($D$3:$AH$3,2),999)&lt;6)*D92:AH93,0))</f>
        <v>50.5</v>
      </c>
      <c r="AK92" s="114">
        <f>SUMPRODUCT((IFERROR(WEEKDAY($D$3:$AH$3,2),999)&lt;6)*D94:AH94)</f>
        <v>15</v>
      </c>
      <c r="AL92" s="114">
        <f>SUMPRODUCT(IFERROR((IFERROR(WEEKDAY($D$3:$AH$3,2),0)&gt;5)*D92:AH94,0))</f>
        <v>2.5</v>
      </c>
      <c r="AM92" s="114">
        <f>IFERROR(SUM(AJ92:AL94),"")</f>
        <v>68</v>
      </c>
      <c r="AN92" s="70" t="e">
        <f>VLOOKUP(A92,[1]Sheet1!$D:$M,10,0)</f>
        <v>#N/A</v>
      </c>
      <c r="AO92" s="114" cm="1">
        <f t="array" ref="AO92">SUMPRODUCT((IFERROR((D92:AH92+D93:AH93+D94:AH94),0)&gt;8)*1,IFERROR((D92:AH92+D93:AH93+D94:AH94-8),0))</f>
        <v>13</v>
      </c>
      <c r="AP92" s="114">
        <f>AM92-AO92</f>
        <v>55</v>
      </c>
      <c r="AQ92" s="114"/>
      <c r="AR92" s="114"/>
    </row>
    <row r="93" s="64" customFormat="1" ht="19" customHeight="1" spans="1:44">
      <c r="A93" s="129"/>
      <c r="B93" s="129"/>
      <c r="C93" s="130" t="s">
        <v>127</v>
      </c>
      <c r="D93" s="131">
        <v>4</v>
      </c>
      <c r="E93" s="131">
        <v>4</v>
      </c>
      <c r="F93" s="131">
        <v>4</v>
      </c>
      <c r="G93" s="131">
        <v>4</v>
      </c>
      <c r="H93" s="131"/>
      <c r="I93" s="131"/>
      <c r="J93" s="131">
        <v>2</v>
      </c>
      <c r="K93" s="131">
        <v>4</v>
      </c>
      <c r="L93" s="131">
        <v>4.5</v>
      </c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4"/>
      <c r="X93" s="131"/>
      <c r="Y93" s="131"/>
      <c r="Z93" s="131"/>
      <c r="AA93" s="131"/>
      <c r="AB93" s="131"/>
      <c r="AC93" s="176"/>
      <c r="AD93" s="131"/>
      <c r="AE93" s="131"/>
      <c r="AF93" s="131"/>
      <c r="AG93" s="131"/>
      <c r="AH93" s="131"/>
      <c r="AI93" s="114"/>
      <c r="AJ93" s="114"/>
      <c r="AK93" s="114"/>
      <c r="AL93" s="114"/>
      <c r="AM93" s="114"/>
      <c r="AN93" s="70"/>
      <c r="AO93" s="114"/>
      <c r="AP93" s="114"/>
      <c r="AQ93" s="114"/>
      <c r="AR93" s="114"/>
    </row>
    <row r="94" s="64" customFormat="1" ht="20" customHeight="1" spans="1:44">
      <c r="A94" s="132"/>
      <c r="B94" s="132"/>
      <c r="C94" s="130" t="s">
        <v>128</v>
      </c>
      <c r="D94" s="131">
        <v>4</v>
      </c>
      <c r="E94" s="131">
        <v>2</v>
      </c>
      <c r="F94" s="131">
        <v>0.5</v>
      </c>
      <c r="G94" s="131">
        <v>0.5</v>
      </c>
      <c r="H94" s="131"/>
      <c r="I94" s="131"/>
      <c r="J94" s="163">
        <v>5.5</v>
      </c>
      <c r="K94" s="131">
        <v>2.5</v>
      </c>
      <c r="L94" s="131"/>
      <c r="M94" s="131"/>
      <c r="N94" s="131"/>
      <c r="O94" s="163"/>
      <c r="P94" s="131"/>
      <c r="Q94" s="131"/>
      <c r="R94" s="131"/>
      <c r="S94" s="131"/>
      <c r="T94" s="131"/>
      <c r="U94" s="131"/>
      <c r="V94" s="131"/>
      <c r="W94" s="134"/>
      <c r="X94" s="131"/>
      <c r="Y94" s="131"/>
      <c r="Z94" s="131"/>
      <c r="AA94" s="131"/>
      <c r="AB94" s="131"/>
      <c r="AC94" s="176"/>
      <c r="AD94" s="131"/>
      <c r="AE94" s="131"/>
      <c r="AF94" s="131"/>
      <c r="AG94" s="131"/>
      <c r="AH94" s="131"/>
      <c r="AI94" s="114"/>
      <c r="AJ94" s="114"/>
      <c r="AK94" s="114"/>
      <c r="AL94" s="114"/>
      <c r="AM94" s="114"/>
      <c r="AN94" s="70"/>
      <c r="AO94" s="114"/>
      <c r="AP94" s="114"/>
      <c r="AQ94" s="114"/>
      <c r="AR94" s="114"/>
    </row>
    <row r="95" s="64" customFormat="1" ht="19" customHeight="1" spans="1:44">
      <c r="A95" s="73" t="s">
        <v>110</v>
      </c>
      <c r="B95" s="73" t="s">
        <v>137</v>
      </c>
      <c r="C95" s="73" t="s">
        <v>126</v>
      </c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>
        <v>4</v>
      </c>
      <c r="U95" s="134">
        <v>4</v>
      </c>
      <c r="V95" s="134">
        <v>4</v>
      </c>
      <c r="W95" s="134"/>
      <c r="X95" s="134">
        <v>4</v>
      </c>
      <c r="Y95" s="134">
        <v>4</v>
      </c>
      <c r="Z95" s="134">
        <v>4</v>
      </c>
      <c r="AA95" s="134">
        <v>4</v>
      </c>
      <c r="AB95" s="134">
        <v>4</v>
      </c>
      <c r="AC95" s="134">
        <v>4</v>
      </c>
      <c r="AD95" s="134">
        <v>4</v>
      </c>
      <c r="AE95" s="134">
        <v>4</v>
      </c>
      <c r="AF95" s="134">
        <v>4</v>
      </c>
      <c r="AG95" s="134">
        <v>4</v>
      </c>
      <c r="AH95" s="134">
        <v>4</v>
      </c>
      <c r="AI95" s="114">
        <f>IF(A95="","",COUNTIF(D95:AH96,"&gt;2")/2)</f>
        <v>14</v>
      </c>
      <c r="AJ95" s="114" cm="1">
        <f t="array" ref="AJ95">SUMPRODUCT(IFERROR((IFERROR(WEEKDAY($D$3:$AH$3,2),999)&lt;6)*D95:AH96,0))</f>
        <v>88</v>
      </c>
      <c r="AK95" s="114">
        <f>SUMPRODUCT((IFERROR(WEEKDAY($D$3:$AH$3,2),999)&lt;6)*D97:AH97)</f>
        <v>35</v>
      </c>
      <c r="AL95" s="114">
        <f>SUMPRODUCT(IFERROR((IFERROR(WEEKDAY($D$3:$AH$3,2),0)&gt;5)*D95:AH97,0))</f>
        <v>43.5</v>
      </c>
      <c r="AM95" s="114">
        <f>IFERROR(SUM(AJ95:AL97),"")</f>
        <v>166.5</v>
      </c>
      <c r="AN95" s="70" t="e">
        <f>VLOOKUP(A95,[1]Sheet1!$D:$M,10,0)</f>
        <v>#N/A</v>
      </c>
      <c r="AO95" s="114" cm="1">
        <f t="array" ref="AO95">SUMPRODUCT((IFERROR((D95:AH95+D96:AH96+D97:AH97),0)&gt;8)*1,IFERROR((D95:AH95+D96:AH96+D97:AH97-8),0))</f>
        <v>54.5</v>
      </c>
      <c r="AP95" s="114">
        <f>AM95-AO95</f>
        <v>112</v>
      </c>
      <c r="AQ95" s="114"/>
      <c r="AR95" s="114"/>
    </row>
    <row r="96" s="64" customFormat="1" ht="19" customHeight="1" spans="1:44">
      <c r="A96" s="73"/>
      <c r="B96" s="73"/>
      <c r="C96" s="73" t="s">
        <v>127</v>
      </c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4"/>
      <c r="T96" s="134">
        <v>4</v>
      </c>
      <c r="U96" s="134">
        <v>4</v>
      </c>
      <c r="V96" s="134">
        <v>4</v>
      </c>
      <c r="W96" s="134"/>
      <c r="X96" s="134">
        <v>4</v>
      </c>
      <c r="Y96" s="134">
        <v>4</v>
      </c>
      <c r="Z96" s="134">
        <v>4</v>
      </c>
      <c r="AA96" s="134">
        <v>4</v>
      </c>
      <c r="AB96" s="134">
        <v>4</v>
      </c>
      <c r="AC96" s="134">
        <v>4</v>
      </c>
      <c r="AD96" s="134">
        <v>4</v>
      </c>
      <c r="AE96" s="134">
        <v>4</v>
      </c>
      <c r="AF96" s="134">
        <v>4</v>
      </c>
      <c r="AG96" s="134">
        <v>4</v>
      </c>
      <c r="AH96" s="134">
        <v>4</v>
      </c>
      <c r="AI96" s="114"/>
      <c r="AJ96" s="114"/>
      <c r="AK96" s="114"/>
      <c r="AL96" s="114"/>
      <c r="AM96" s="114"/>
      <c r="AN96" s="70"/>
      <c r="AO96" s="114"/>
      <c r="AP96" s="114"/>
      <c r="AQ96" s="114"/>
      <c r="AR96" s="114"/>
    </row>
    <row r="97" s="64" customFormat="1" ht="20" customHeight="1" spans="1:44">
      <c r="A97" s="73"/>
      <c r="B97" s="73"/>
      <c r="C97" s="73" t="s">
        <v>128</v>
      </c>
      <c r="D97" s="134"/>
      <c r="E97" s="134"/>
      <c r="F97" s="134"/>
      <c r="G97" s="134"/>
      <c r="H97" s="134"/>
      <c r="I97" s="134"/>
      <c r="J97" s="165"/>
      <c r="K97" s="134"/>
      <c r="L97" s="134"/>
      <c r="M97" s="134"/>
      <c r="N97" s="134"/>
      <c r="O97" s="165"/>
      <c r="P97" s="134"/>
      <c r="Q97" s="134"/>
      <c r="R97" s="134"/>
      <c r="S97" s="134"/>
      <c r="T97" s="134">
        <v>4</v>
      </c>
      <c r="U97" s="134">
        <v>0.5</v>
      </c>
      <c r="V97" s="134">
        <v>0.5</v>
      </c>
      <c r="W97" s="134"/>
      <c r="X97" s="134">
        <v>3</v>
      </c>
      <c r="Y97" s="134">
        <v>3</v>
      </c>
      <c r="Z97" s="134">
        <v>3</v>
      </c>
      <c r="AA97" s="134">
        <v>3</v>
      </c>
      <c r="AB97" s="134">
        <v>0.5</v>
      </c>
      <c r="AC97" s="134">
        <v>11</v>
      </c>
      <c r="AD97" s="134">
        <v>8</v>
      </c>
      <c r="AE97" s="134">
        <v>1.5</v>
      </c>
      <c r="AF97" s="134">
        <v>6.5</v>
      </c>
      <c r="AG97" s="134">
        <v>3</v>
      </c>
      <c r="AH97" s="134">
        <v>7</v>
      </c>
      <c r="AI97" s="114"/>
      <c r="AJ97" s="114"/>
      <c r="AK97" s="114"/>
      <c r="AL97" s="114"/>
      <c r="AM97" s="114"/>
      <c r="AN97" s="70"/>
      <c r="AO97" s="114"/>
      <c r="AP97" s="114"/>
      <c r="AQ97" s="114"/>
      <c r="AR97" s="114"/>
    </row>
    <row r="98" spans="1:44">
      <c r="A98" s="73" t="s">
        <v>109</v>
      </c>
      <c r="B98" s="73" t="s">
        <v>137</v>
      </c>
      <c r="C98" s="73" t="s">
        <v>126</v>
      </c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>
        <v>4</v>
      </c>
      <c r="V98" s="134">
        <v>4</v>
      </c>
      <c r="W98" s="134"/>
      <c r="X98" s="134">
        <v>4</v>
      </c>
      <c r="Y98" s="134">
        <v>4</v>
      </c>
      <c r="Z98" s="134">
        <v>4</v>
      </c>
      <c r="AA98" s="134">
        <v>4</v>
      </c>
      <c r="AB98" s="134">
        <v>4</v>
      </c>
      <c r="AC98" s="134">
        <v>4</v>
      </c>
      <c r="AD98" s="134">
        <v>4</v>
      </c>
      <c r="AE98" s="134">
        <v>4</v>
      </c>
      <c r="AF98" s="134">
        <v>4</v>
      </c>
      <c r="AG98" s="134">
        <v>4</v>
      </c>
      <c r="AH98" s="134">
        <v>4</v>
      </c>
      <c r="AI98" s="114">
        <f>IF(A98="","",COUNTIF(D98:AH99,"&gt;2")/2)</f>
        <v>13</v>
      </c>
      <c r="AJ98" s="114" cm="1">
        <f t="array" ref="AJ98">SUMPRODUCT(IFERROR((IFERROR(WEEKDAY($D$3:$AH$3,2),999)&lt;6)*D98:AH99,0))</f>
        <v>79.5</v>
      </c>
      <c r="AK98" s="114">
        <f>SUMPRODUCT((IFERROR(WEEKDAY($D$3:$AH$3,2),999)&lt;6)*D100:AH100)</f>
        <v>48</v>
      </c>
      <c r="AL98" s="114">
        <f>SUMPRODUCT(IFERROR((IFERROR(WEEKDAY($D$3:$AH$3,2),0)&gt;5)*D98:AH100,0))</f>
        <v>39.5</v>
      </c>
      <c r="AM98" s="114">
        <f>IFERROR(SUM(AJ98:AL100),"")</f>
        <v>167</v>
      </c>
      <c r="AN98" s="70" t="e">
        <f>VLOOKUP(A98,[1]Sheet1!$D:$M,10,0)</f>
        <v>#N/A</v>
      </c>
      <c r="AO98" s="114" cm="1">
        <f t="array" ref="AO98">SUMPRODUCT((IFERROR((D98:AH98+D99:AH99+D100:AH100),0)&gt;8)*1,IFERROR((D98:AH98+D99:AH99+D100:AH100-8),0))</f>
        <v>63.5</v>
      </c>
      <c r="AP98" s="114">
        <f>AM98-AO98</f>
        <v>103.5</v>
      </c>
      <c r="AQ98" s="114"/>
      <c r="AR98" s="114"/>
    </row>
    <row r="99" spans="1:44">
      <c r="A99" s="73"/>
      <c r="B99" s="73"/>
      <c r="C99" s="73" t="s">
        <v>127</v>
      </c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>
        <v>4</v>
      </c>
      <c r="V99" s="134">
        <v>4</v>
      </c>
      <c r="W99" s="134"/>
      <c r="X99" s="134">
        <v>4</v>
      </c>
      <c r="Y99" s="164">
        <v>4</v>
      </c>
      <c r="Z99" s="164">
        <v>4</v>
      </c>
      <c r="AA99" s="134">
        <v>4</v>
      </c>
      <c r="AB99" s="134">
        <v>4</v>
      </c>
      <c r="AC99" s="177">
        <v>4</v>
      </c>
      <c r="AD99" s="134">
        <v>4</v>
      </c>
      <c r="AE99" s="134">
        <v>3.5</v>
      </c>
      <c r="AF99" s="134">
        <v>4</v>
      </c>
      <c r="AG99" s="134">
        <v>4</v>
      </c>
      <c r="AH99" s="134">
        <v>4</v>
      </c>
      <c r="AI99" s="114"/>
      <c r="AJ99" s="114"/>
      <c r="AK99" s="114"/>
      <c r="AL99" s="114"/>
      <c r="AM99" s="114"/>
      <c r="AN99" s="70"/>
      <c r="AO99" s="114"/>
      <c r="AP99" s="114"/>
      <c r="AQ99" s="114"/>
      <c r="AR99" s="114"/>
    </row>
    <row r="100" spans="1:44">
      <c r="A100" s="73"/>
      <c r="B100" s="73"/>
      <c r="C100" s="73" t="s">
        <v>128</v>
      </c>
      <c r="D100" s="134"/>
      <c r="E100" s="134"/>
      <c r="F100" s="134"/>
      <c r="G100" s="134"/>
      <c r="H100" s="134"/>
      <c r="I100" s="134"/>
      <c r="J100" s="165"/>
      <c r="K100" s="134"/>
      <c r="L100" s="134"/>
      <c r="M100" s="134"/>
      <c r="N100" s="134"/>
      <c r="O100" s="165"/>
      <c r="P100" s="134"/>
      <c r="Q100" s="134"/>
      <c r="R100" s="134"/>
      <c r="S100" s="134"/>
      <c r="T100" s="134"/>
      <c r="U100" s="134">
        <v>3</v>
      </c>
      <c r="V100" s="134">
        <v>0.5</v>
      </c>
      <c r="W100" s="134"/>
      <c r="X100" s="134">
        <v>3.5</v>
      </c>
      <c r="Y100" s="164">
        <v>5</v>
      </c>
      <c r="Z100" s="164">
        <v>4.5</v>
      </c>
      <c r="AA100" s="134">
        <v>8</v>
      </c>
      <c r="AB100" s="134">
        <v>5</v>
      </c>
      <c r="AC100" s="177">
        <v>7</v>
      </c>
      <c r="AD100" s="134">
        <v>8</v>
      </c>
      <c r="AE100" s="134"/>
      <c r="AF100" s="134">
        <v>9</v>
      </c>
      <c r="AG100" s="134">
        <v>3</v>
      </c>
      <c r="AH100" s="134">
        <v>7</v>
      </c>
      <c r="AI100" s="114"/>
      <c r="AJ100" s="114"/>
      <c r="AK100" s="114"/>
      <c r="AL100" s="114"/>
      <c r="AM100" s="114"/>
      <c r="AN100" s="70"/>
      <c r="AO100" s="114"/>
      <c r="AP100" s="114"/>
      <c r="AQ100" s="114"/>
      <c r="AR100" s="114"/>
    </row>
    <row r="101" ht="24.75" spans="1:44">
      <c r="A101" s="136" t="s">
        <v>54</v>
      </c>
      <c r="B101" s="137" t="s">
        <v>50</v>
      </c>
      <c r="C101" s="137" t="s">
        <v>126</v>
      </c>
      <c r="D101" s="138"/>
      <c r="E101" s="138"/>
      <c r="F101" s="138">
        <v>5</v>
      </c>
      <c r="G101" s="139">
        <v>5</v>
      </c>
      <c r="H101" s="139">
        <v>5</v>
      </c>
      <c r="I101" s="139">
        <v>4</v>
      </c>
      <c r="J101" s="139">
        <v>5</v>
      </c>
      <c r="K101" s="139">
        <v>5</v>
      </c>
      <c r="L101" s="139">
        <v>5</v>
      </c>
      <c r="M101" s="139">
        <v>4</v>
      </c>
      <c r="N101" s="167">
        <v>4</v>
      </c>
      <c r="O101" s="139">
        <v>4</v>
      </c>
      <c r="P101" s="139">
        <v>4</v>
      </c>
      <c r="Q101" s="139">
        <v>4</v>
      </c>
      <c r="R101" s="139">
        <v>4</v>
      </c>
      <c r="S101" s="139">
        <v>4</v>
      </c>
      <c r="T101" s="139">
        <v>4</v>
      </c>
      <c r="U101" s="138">
        <v>4</v>
      </c>
      <c r="V101" s="139">
        <v>4</v>
      </c>
      <c r="W101" s="139">
        <v>4</v>
      </c>
      <c r="X101" s="139">
        <v>4</v>
      </c>
      <c r="Y101" s="139">
        <v>4</v>
      </c>
      <c r="Z101" s="138">
        <v>4</v>
      </c>
      <c r="AA101" s="178"/>
      <c r="AB101" s="138">
        <v>5</v>
      </c>
      <c r="AC101" s="138">
        <v>5</v>
      </c>
      <c r="AD101" s="138">
        <v>5</v>
      </c>
      <c r="AE101" s="138">
        <v>5</v>
      </c>
      <c r="AF101" s="138">
        <v>5</v>
      </c>
      <c r="AG101" s="138">
        <v>5</v>
      </c>
      <c r="AH101" s="138">
        <v>5</v>
      </c>
      <c r="AI101" s="114">
        <v>28.5</v>
      </c>
      <c r="AJ101" s="114" cm="1">
        <f t="array" ref="AJ101">SUMPRODUCT(IFERROR((IFERROR(WEEKDAY($D$3:$AH$3,2),999)&lt;6)*D101:AH102,0))</f>
        <v>174.5</v>
      </c>
      <c r="AK101" s="114">
        <f>SUMPRODUCT((IFERROR(WEEKDAY($D$3:$AH$3,2),999)&lt;6)*D103:AH103)</f>
        <v>73</v>
      </c>
      <c r="AL101" s="114">
        <f>SUMPRODUCT(IFERROR((IFERROR(WEEKDAY($D$3:$AH$3,2),0)&gt;5)*D101:AH103,0))</f>
        <v>93</v>
      </c>
      <c r="AM101" s="114">
        <f>IFERROR(SUM(AJ101:AL103),"")</f>
        <v>340.5</v>
      </c>
      <c r="AN101" s="70" t="e">
        <f>VLOOKUP(A101,[1]Sheet1!$D:$M,10,0)</f>
        <v>#N/A</v>
      </c>
      <c r="AO101" s="114" cm="1">
        <f t="array" ref="AO101">SUMPRODUCT((IFERROR((D101:AH101+D102:AH102+D103:AH103),0)&gt;8)*1,IFERROR((D101:AH101+D102:AH102+D103:AH103-8),0))</f>
        <v>109.5</v>
      </c>
      <c r="AP101" s="114">
        <f>AM101-AO101</f>
        <v>231</v>
      </c>
      <c r="AQ101" s="114"/>
      <c r="AR101" s="114"/>
    </row>
    <row r="102" ht="24.75" spans="1:44">
      <c r="A102" s="136"/>
      <c r="B102" s="137"/>
      <c r="C102" s="137" t="s">
        <v>127</v>
      </c>
      <c r="D102" s="138"/>
      <c r="E102" s="138"/>
      <c r="F102" s="138">
        <v>4.5</v>
      </c>
      <c r="G102" s="139">
        <v>4.5</v>
      </c>
      <c r="H102" s="139">
        <v>4.5</v>
      </c>
      <c r="I102" s="139">
        <v>4.5</v>
      </c>
      <c r="J102" s="139">
        <v>4.5</v>
      </c>
      <c r="K102" s="139">
        <v>4.5</v>
      </c>
      <c r="L102" s="139"/>
      <c r="M102" s="139">
        <v>4</v>
      </c>
      <c r="N102" s="167">
        <v>4</v>
      </c>
      <c r="O102" s="139">
        <v>4</v>
      </c>
      <c r="P102" s="139">
        <v>4</v>
      </c>
      <c r="Q102" s="139">
        <v>4</v>
      </c>
      <c r="R102" s="139">
        <v>4</v>
      </c>
      <c r="S102" s="139">
        <v>4</v>
      </c>
      <c r="T102" s="139">
        <v>4</v>
      </c>
      <c r="U102" s="138">
        <v>4</v>
      </c>
      <c r="V102" s="139">
        <v>4</v>
      </c>
      <c r="W102" s="139">
        <v>4</v>
      </c>
      <c r="X102" s="139">
        <v>4</v>
      </c>
      <c r="Y102" s="139">
        <v>4</v>
      </c>
      <c r="Z102" s="138">
        <v>4</v>
      </c>
      <c r="AA102" s="178">
        <v>4</v>
      </c>
      <c r="AB102" s="138">
        <v>4.5</v>
      </c>
      <c r="AC102" s="138">
        <v>4.5</v>
      </c>
      <c r="AD102" s="138">
        <v>4.5</v>
      </c>
      <c r="AE102" s="138">
        <v>4.5</v>
      </c>
      <c r="AF102" s="138">
        <v>4.5</v>
      </c>
      <c r="AG102" s="138">
        <v>4.5</v>
      </c>
      <c r="AH102" s="138">
        <v>4.5</v>
      </c>
      <c r="AI102" s="114"/>
      <c r="AJ102" s="114"/>
      <c r="AK102" s="114"/>
      <c r="AL102" s="114"/>
      <c r="AM102" s="114"/>
      <c r="AN102" s="70"/>
      <c r="AO102" s="114"/>
      <c r="AP102" s="114"/>
      <c r="AQ102" s="114"/>
      <c r="AR102" s="114"/>
    </row>
    <row r="103" ht="24.75" spans="1:44">
      <c r="A103" s="140"/>
      <c r="B103" s="137"/>
      <c r="C103" s="141" t="s">
        <v>128</v>
      </c>
      <c r="D103" s="138"/>
      <c r="E103" s="138"/>
      <c r="F103" s="138">
        <v>3</v>
      </c>
      <c r="G103" s="139">
        <v>3</v>
      </c>
      <c r="H103" s="139">
        <v>3</v>
      </c>
      <c r="I103" s="139">
        <v>3</v>
      </c>
      <c r="J103" s="139">
        <v>3</v>
      </c>
      <c r="K103" s="139">
        <v>3</v>
      </c>
      <c r="L103" s="139">
        <v>11</v>
      </c>
      <c r="M103" s="139">
        <v>3</v>
      </c>
      <c r="N103" s="167">
        <v>3</v>
      </c>
      <c r="O103" s="139">
        <v>3</v>
      </c>
      <c r="P103" s="139">
        <v>3</v>
      </c>
      <c r="Q103" s="139">
        <v>3</v>
      </c>
      <c r="R103" s="139">
        <v>3</v>
      </c>
      <c r="S103" s="139">
        <v>3</v>
      </c>
      <c r="T103" s="139">
        <v>3</v>
      </c>
      <c r="U103" s="138">
        <v>3</v>
      </c>
      <c r="V103" s="139">
        <v>3</v>
      </c>
      <c r="W103" s="139">
        <v>3</v>
      </c>
      <c r="X103" s="139">
        <v>3</v>
      </c>
      <c r="Y103" s="167">
        <v>4</v>
      </c>
      <c r="Z103" s="138">
        <v>3</v>
      </c>
      <c r="AA103" s="178">
        <v>3</v>
      </c>
      <c r="AB103" s="138">
        <v>4</v>
      </c>
      <c r="AC103" s="138">
        <v>3</v>
      </c>
      <c r="AD103" s="138">
        <v>3</v>
      </c>
      <c r="AE103" s="138">
        <v>3</v>
      </c>
      <c r="AF103" s="138">
        <v>3</v>
      </c>
      <c r="AG103" s="138">
        <v>3</v>
      </c>
      <c r="AH103" s="138">
        <v>3</v>
      </c>
      <c r="AI103" s="114"/>
      <c r="AJ103" s="114"/>
      <c r="AK103" s="114"/>
      <c r="AL103" s="114"/>
      <c r="AM103" s="114"/>
      <c r="AN103" s="70"/>
      <c r="AO103" s="114"/>
      <c r="AP103" s="114"/>
      <c r="AQ103" s="114"/>
      <c r="AR103" s="114"/>
    </row>
    <row r="104" ht="24.75" spans="1:42">
      <c r="A104" s="142" t="s">
        <v>103</v>
      </c>
      <c r="B104" s="137" t="s">
        <v>50</v>
      </c>
      <c r="C104" s="143" t="s">
        <v>126</v>
      </c>
      <c r="D104" s="144"/>
      <c r="E104" s="145"/>
      <c r="F104" s="145"/>
      <c r="G104" s="145"/>
      <c r="H104" s="145"/>
      <c r="I104" s="145"/>
      <c r="J104" s="145"/>
      <c r="K104" s="145"/>
      <c r="L104" s="168"/>
      <c r="M104" s="168"/>
      <c r="N104" s="168"/>
      <c r="O104" s="168"/>
      <c r="P104" s="168"/>
      <c r="Q104" s="168"/>
      <c r="R104" s="168"/>
      <c r="S104" s="168"/>
      <c r="T104" s="168"/>
      <c r="U104" s="168"/>
      <c r="V104" s="168"/>
      <c r="W104" s="168"/>
      <c r="X104" s="168"/>
      <c r="Y104" s="168"/>
      <c r="Z104" s="168"/>
      <c r="AA104" s="168"/>
      <c r="AB104" s="145"/>
      <c r="AC104" s="145"/>
      <c r="AD104" s="145"/>
      <c r="AE104" s="145"/>
      <c r="AF104" s="145"/>
      <c r="AG104" s="145"/>
      <c r="AH104" s="138">
        <v>4</v>
      </c>
      <c r="AI104" s="114">
        <f>IF(A104="","",COUNTIF(D104:AH105,"&gt;2")/2)</f>
        <v>1</v>
      </c>
      <c r="AJ104" s="114" cm="1">
        <f t="array" ref="AJ104">SUMPRODUCT(IFERROR((IFERROR(WEEKDAY($D$3:$AH$3,2),999)&lt;6)*D104:AH105,0))</f>
        <v>8</v>
      </c>
      <c r="AK104" s="114">
        <f>SUMPRODUCT((IFERROR(WEEKDAY($D$3:$AH$3,2),999)&lt;6)*D106:AH106)</f>
        <v>2</v>
      </c>
      <c r="AL104" s="114">
        <f>SUMPRODUCT(IFERROR((IFERROR(WEEKDAY($D$3:$AH$3,2),0)&gt;5)*D104:AH106,0))</f>
        <v>0</v>
      </c>
      <c r="AM104" s="114">
        <f>IFERROR(SUM(AJ104:AL106),"")</f>
        <v>10</v>
      </c>
      <c r="AN104" s="70" t="e">
        <f>VLOOKUP(A104,[1]Sheet1!$D:$M,10,0)</f>
        <v>#N/A</v>
      </c>
      <c r="AO104" s="114" cm="1">
        <f t="array" ref="AO104">SUMPRODUCT((IFERROR((D104:AH104+D105:AH105+D106:AH106),0)&gt;8)*1,IFERROR((D104:AH104+D105:AH105+D106:AH106-8),0))</f>
        <v>2</v>
      </c>
      <c r="AP104" s="114">
        <f>AM104-AO104</f>
        <v>8</v>
      </c>
    </row>
    <row r="105" ht="24.75" spans="1:42">
      <c r="A105" s="142"/>
      <c r="B105" s="137"/>
      <c r="C105" s="143" t="s">
        <v>127</v>
      </c>
      <c r="D105" s="144"/>
      <c r="E105" s="145"/>
      <c r="F105" s="145"/>
      <c r="G105" s="145"/>
      <c r="H105" s="145"/>
      <c r="I105" s="145"/>
      <c r="J105" s="145"/>
      <c r="K105" s="145"/>
      <c r="L105" s="168"/>
      <c r="M105" s="168"/>
      <c r="N105" s="168"/>
      <c r="O105" s="168"/>
      <c r="P105" s="168"/>
      <c r="Q105" s="168"/>
      <c r="R105" s="168"/>
      <c r="S105" s="168"/>
      <c r="T105" s="168"/>
      <c r="U105" s="168"/>
      <c r="V105" s="168"/>
      <c r="W105" s="168"/>
      <c r="X105" s="168"/>
      <c r="Y105" s="168"/>
      <c r="Z105" s="168"/>
      <c r="AA105" s="168"/>
      <c r="AB105" s="145"/>
      <c r="AC105" s="145"/>
      <c r="AD105" s="145"/>
      <c r="AE105" s="145"/>
      <c r="AF105" s="145"/>
      <c r="AG105" s="145"/>
      <c r="AH105" s="138">
        <v>4</v>
      </c>
      <c r="AI105" s="114"/>
      <c r="AJ105" s="114"/>
      <c r="AK105" s="114"/>
      <c r="AL105" s="114"/>
      <c r="AM105" s="114"/>
      <c r="AN105" s="70"/>
      <c r="AO105" s="114"/>
      <c r="AP105" s="114"/>
    </row>
    <row r="106" ht="24.75" spans="1:42">
      <c r="A106" s="146"/>
      <c r="B106" s="137"/>
      <c r="C106" s="147" t="s">
        <v>128</v>
      </c>
      <c r="D106" s="144"/>
      <c r="E106" s="145"/>
      <c r="F106" s="145"/>
      <c r="G106" s="145"/>
      <c r="H106" s="148"/>
      <c r="I106" s="148"/>
      <c r="J106" s="148"/>
      <c r="K106" s="148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69"/>
      <c r="AA106" s="145"/>
      <c r="AB106" s="148"/>
      <c r="AC106" s="148"/>
      <c r="AD106" s="148"/>
      <c r="AE106" s="148"/>
      <c r="AF106" s="148"/>
      <c r="AG106" s="148"/>
      <c r="AH106" s="138">
        <v>2</v>
      </c>
      <c r="AI106" s="114"/>
      <c r="AJ106" s="114"/>
      <c r="AK106" s="114"/>
      <c r="AL106" s="114"/>
      <c r="AM106" s="114"/>
      <c r="AN106" s="70"/>
      <c r="AO106" s="114"/>
      <c r="AP106" s="114"/>
    </row>
    <row r="107" ht="21" spans="1:42">
      <c r="A107" s="149" t="s">
        <v>51</v>
      </c>
      <c r="B107" s="137" t="s">
        <v>50</v>
      </c>
      <c r="C107" s="150" t="s">
        <v>126</v>
      </c>
      <c r="D107" s="151">
        <v>4</v>
      </c>
      <c r="E107" s="151">
        <v>4</v>
      </c>
      <c r="F107" s="151">
        <v>4</v>
      </c>
      <c r="G107" s="151">
        <v>4</v>
      </c>
      <c r="H107" s="151" t="s">
        <v>138</v>
      </c>
      <c r="I107" s="151"/>
      <c r="J107" s="151"/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14">
        <f>IF(A107="","",COUNTIF(D107:AH108,"&gt;2")/2)</f>
        <v>4</v>
      </c>
      <c r="AJ107" s="114" cm="1">
        <f t="array" ref="AJ107">SUMPRODUCT(IFERROR((IFERROR(WEEKDAY($D$3:$AH$3,2),999)&lt;6)*D107:AH108,0))</f>
        <v>32</v>
      </c>
      <c r="AK107" s="114">
        <f>SUMPRODUCT((IFERROR(WEEKDAY($D$3:$AH$3,2),999)&lt;6)*D109:AH109)</f>
        <v>8</v>
      </c>
      <c r="AL107" s="114">
        <f>SUMPRODUCT(IFERROR((IFERROR(WEEKDAY($D$3:$AH$3,2),0)&gt;5)*D107:AH109,0))</f>
        <v>0</v>
      </c>
      <c r="AM107" s="114">
        <f>IFERROR(SUM(AJ107:AL109),"")</f>
        <v>40</v>
      </c>
      <c r="AN107" s="70" t="e">
        <f>VLOOKUP(A107,[1]Sheet1!$D:$M,10,0)</f>
        <v>#N/A</v>
      </c>
      <c r="AO107" s="114" cm="1">
        <f t="array" ref="AO107">SUMPRODUCT((IFERROR((D107:AH107+D108:AH108+D109:AH109),0)&gt;8)*1,IFERROR((D107:AH107+D108:AH108+D109:AH109-8),0))</f>
        <v>8</v>
      </c>
      <c r="AP107" s="114">
        <f>AM107-AO107</f>
        <v>32</v>
      </c>
    </row>
    <row r="108" ht="21" spans="1:42">
      <c r="A108" s="149"/>
      <c r="B108" s="137"/>
      <c r="C108" s="150" t="s">
        <v>127</v>
      </c>
      <c r="D108" s="151">
        <v>4</v>
      </c>
      <c r="E108" s="151">
        <v>4</v>
      </c>
      <c r="F108" s="151">
        <v>4</v>
      </c>
      <c r="G108" s="151">
        <v>4</v>
      </c>
      <c r="H108" s="151"/>
      <c r="I108" s="151"/>
      <c r="J108" s="151"/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14"/>
      <c r="AJ108" s="114"/>
      <c r="AK108" s="114"/>
      <c r="AL108" s="114"/>
      <c r="AM108" s="114"/>
      <c r="AN108" s="70"/>
      <c r="AO108" s="114"/>
      <c r="AP108" s="114"/>
    </row>
    <row r="109" ht="21" spans="1:42">
      <c r="A109" s="152"/>
      <c r="B109" s="137"/>
      <c r="C109" s="153" t="s">
        <v>128</v>
      </c>
      <c r="D109" s="151">
        <v>2</v>
      </c>
      <c r="E109" s="151">
        <v>2</v>
      </c>
      <c r="F109" s="151">
        <v>2</v>
      </c>
      <c r="G109" s="151">
        <v>2</v>
      </c>
      <c r="H109" s="154"/>
      <c r="I109" s="154"/>
      <c r="J109" s="151"/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4"/>
      <c r="AG109" s="151"/>
      <c r="AH109" s="151"/>
      <c r="AI109" s="114"/>
      <c r="AJ109" s="114"/>
      <c r="AK109" s="114"/>
      <c r="AL109" s="114"/>
      <c r="AM109" s="114"/>
      <c r="AN109" s="70"/>
      <c r="AO109" s="114"/>
      <c r="AP109" s="114"/>
    </row>
    <row r="110" ht="15" spans="1:42">
      <c r="A110" s="155" t="s">
        <v>49</v>
      </c>
      <c r="B110" s="156" t="s">
        <v>140</v>
      </c>
      <c r="C110" s="157" t="s">
        <v>126</v>
      </c>
      <c r="D110" s="158">
        <v>4</v>
      </c>
      <c r="E110" s="158">
        <v>4</v>
      </c>
      <c r="F110" s="158">
        <v>4</v>
      </c>
      <c r="G110" s="158">
        <v>4</v>
      </c>
      <c r="H110" s="158">
        <v>4</v>
      </c>
      <c r="I110" s="160"/>
      <c r="J110" s="160">
        <v>4</v>
      </c>
      <c r="K110" s="160">
        <v>4</v>
      </c>
      <c r="L110" s="160">
        <v>4</v>
      </c>
      <c r="M110" s="160">
        <v>4</v>
      </c>
      <c r="N110" s="160">
        <v>4</v>
      </c>
      <c r="O110" s="160"/>
      <c r="P110" s="160">
        <v>4</v>
      </c>
      <c r="Q110" s="160">
        <v>4</v>
      </c>
      <c r="R110" s="160">
        <v>4</v>
      </c>
      <c r="S110" s="160">
        <v>4</v>
      </c>
      <c r="T110" s="160">
        <v>4</v>
      </c>
      <c r="U110" s="160">
        <v>4</v>
      </c>
      <c r="V110" s="160"/>
      <c r="W110" s="160"/>
      <c r="X110" s="160">
        <v>4</v>
      </c>
      <c r="Y110" s="160">
        <v>4</v>
      </c>
      <c r="Z110" s="160">
        <v>4</v>
      </c>
      <c r="AA110" s="160">
        <v>4</v>
      </c>
      <c r="AB110" s="160">
        <v>4</v>
      </c>
      <c r="AC110" s="160">
        <v>4</v>
      </c>
      <c r="AD110" s="160">
        <v>4</v>
      </c>
      <c r="AE110" s="160">
        <v>4</v>
      </c>
      <c r="AF110" s="160">
        <v>4</v>
      </c>
      <c r="AG110" s="160">
        <v>4</v>
      </c>
      <c r="AH110" s="160"/>
      <c r="AI110" s="114">
        <f>IF(A110="","",COUNTIF(D110:AH111,"&gt;2")/2)</f>
        <v>26</v>
      </c>
      <c r="AJ110" s="114" cm="1">
        <f t="array" ref="AJ110">SUMPRODUCT(IFERROR((IFERROR(WEEKDAY($D$3:$AH$3,2),999)&lt;6)*D110:AH111,0))</f>
        <v>176</v>
      </c>
      <c r="AK110" s="114">
        <f>SUMPRODUCT((IFERROR(WEEKDAY($D$3:$AH$3,2),999)&lt;6)*D112:AH112)</f>
        <v>71</v>
      </c>
      <c r="AL110" s="114">
        <f>SUMPRODUCT(IFERROR((IFERROR(WEEKDAY($D$3:$AH$3,2),0)&gt;5)*D110:AH112,0))</f>
        <v>44</v>
      </c>
      <c r="AM110" s="114">
        <f>IFERROR(SUM(AJ110:AL112),"")</f>
        <v>291</v>
      </c>
      <c r="AN110" s="70" t="e">
        <f>VLOOKUP(A110,[1]Sheet1!$D:$M,10,0)</f>
        <v>#N/A</v>
      </c>
      <c r="AO110" s="114" cm="1">
        <f t="array" ref="AO110">SUMPRODUCT((IFERROR((D110:AH110+D111:AH111+D112:AH112),0)&gt;8)*1,IFERROR((D110:AH110+D111:AH111+D112:AH112-8),0))</f>
        <v>83</v>
      </c>
      <c r="AP110" s="114">
        <f>AM110-AO110</f>
        <v>208</v>
      </c>
    </row>
    <row r="111" ht="15" spans="1:42">
      <c r="A111" s="155"/>
      <c r="B111" s="159"/>
      <c r="C111" s="157" t="s">
        <v>127</v>
      </c>
      <c r="D111" s="158">
        <v>4</v>
      </c>
      <c r="E111" s="158">
        <v>4</v>
      </c>
      <c r="F111" s="158">
        <v>4</v>
      </c>
      <c r="G111" s="158">
        <v>4</v>
      </c>
      <c r="H111" s="158">
        <v>4</v>
      </c>
      <c r="I111" s="160"/>
      <c r="J111" s="160">
        <v>4</v>
      </c>
      <c r="K111" s="160">
        <v>4</v>
      </c>
      <c r="L111" s="160">
        <v>4</v>
      </c>
      <c r="M111" s="160">
        <v>4</v>
      </c>
      <c r="N111" s="160">
        <v>4</v>
      </c>
      <c r="O111" s="160"/>
      <c r="P111" s="160">
        <v>4</v>
      </c>
      <c r="Q111" s="160">
        <v>4</v>
      </c>
      <c r="R111" s="160">
        <v>4</v>
      </c>
      <c r="S111" s="160">
        <v>4</v>
      </c>
      <c r="T111" s="160">
        <v>4</v>
      </c>
      <c r="U111" s="160">
        <v>4</v>
      </c>
      <c r="V111" s="160"/>
      <c r="W111" s="160"/>
      <c r="X111" s="160">
        <v>4</v>
      </c>
      <c r="Y111" s="160">
        <v>4</v>
      </c>
      <c r="Z111" s="160">
        <v>4</v>
      </c>
      <c r="AA111" s="160">
        <v>4</v>
      </c>
      <c r="AB111" s="160">
        <v>4</v>
      </c>
      <c r="AC111" s="160">
        <v>4</v>
      </c>
      <c r="AD111" s="160">
        <v>4</v>
      </c>
      <c r="AE111" s="160">
        <v>4</v>
      </c>
      <c r="AF111" s="160">
        <v>4</v>
      </c>
      <c r="AG111" s="160">
        <v>4</v>
      </c>
      <c r="AH111" s="160"/>
      <c r="AI111" s="114"/>
      <c r="AJ111" s="114"/>
      <c r="AK111" s="114"/>
      <c r="AL111" s="114"/>
      <c r="AM111" s="114"/>
      <c r="AN111" s="70"/>
      <c r="AO111" s="114"/>
      <c r="AP111" s="114"/>
    </row>
    <row r="112" ht="15" spans="1:42">
      <c r="A112" s="155"/>
      <c r="B112" s="159"/>
      <c r="C112" s="157" t="s">
        <v>128</v>
      </c>
      <c r="D112" s="158">
        <v>3.5</v>
      </c>
      <c r="E112" s="158">
        <v>7.5</v>
      </c>
      <c r="F112" s="158">
        <v>3.5</v>
      </c>
      <c r="G112" s="158">
        <v>3</v>
      </c>
      <c r="H112" s="158">
        <v>3</v>
      </c>
      <c r="I112" s="160"/>
      <c r="J112" s="160">
        <v>3.5</v>
      </c>
      <c r="K112" s="160">
        <v>3</v>
      </c>
      <c r="L112" s="160">
        <v>3.5</v>
      </c>
      <c r="M112" s="160">
        <v>4</v>
      </c>
      <c r="N112" s="160">
        <v>3</v>
      </c>
      <c r="O112" s="160"/>
      <c r="P112" s="160">
        <v>3</v>
      </c>
      <c r="Q112" s="160">
        <v>3</v>
      </c>
      <c r="R112" s="160">
        <v>3</v>
      </c>
      <c r="S112" s="160">
        <v>1</v>
      </c>
      <c r="T112" s="160">
        <v>1</v>
      </c>
      <c r="U112" s="160">
        <v>1.5</v>
      </c>
      <c r="V112" s="160"/>
      <c r="W112" s="160"/>
      <c r="X112" s="160">
        <v>5</v>
      </c>
      <c r="Y112" s="160">
        <v>3</v>
      </c>
      <c r="Z112" s="160">
        <v>3</v>
      </c>
      <c r="AA112" s="160">
        <v>3</v>
      </c>
      <c r="AB112" s="160">
        <v>3</v>
      </c>
      <c r="AC112" s="160">
        <v>3</v>
      </c>
      <c r="AD112" s="160">
        <v>3</v>
      </c>
      <c r="AE112" s="160">
        <v>3</v>
      </c>
      <c r="AF112" s="160">
        <v>3</v>
      </c>
      <c r="AG112" s="160">
        <v>4</v>
      </c>
      <c r="AH112" s="160"/>
      <c r="AI112" s="114"/>
      <c r="AJ112" s="114"/>
      <c r="AK112" s="114"/>
      <c r="AL112" s="114"/>
      <c r="AM112" s="114"/>
      <c r="AN112" s="70"/>
      <c r="AO112" s="114"/>
      <c r="AP112" s="114"/>
    </row>
    <row r="113" ht="15" spans="1:42">
      <c r="A113" s="155" t="s">
        <v>32</v>
      </c>
      <c r="B113" s="156" t="s">
        <v>140</v>
      </c>
      <c r="C113" s="157" t="s">
        <v>126</v>
      </c>
      <c r="D113" s="160">
        <v>4</v>
      </c>
      <c r="E113" s="158">
        <v>4</v>
      </c>
      <c r="F113" s="158">
        <v>4</v>
      </c>
      <c r="G113" s="158">
        <v>4</v>
      </c>
      <c r="H113" s="158">
        <v>4</v>
      </c>
      <c r="I113" s="160"/>
      <c r="J113" s="160">
        <v>4</v>
      </c>
      <c r="K113" s="160">
        <v>4</v>
      </c>
      <c r="L113" s="160">
        <v>4</v>
      </c>
      <c r="M113" s="160">
        <v>4</v>
      </c>
      <c r="N113" s="160">
        <v>4</v>
      </c>
      <c r="O113" s="160">
        <v>4</v>
      </c>
      <c r="P113" s="160">
        <v>4</v>
      </c>
      <c r="Q113" s="160">
        <v>4</v>
      </c>
      <c r="R113" s="160">
        <v>4</v>
      </c>
      <c r="S113" s="160">
        <v>4</v>
      </c>
      <c r="T113" s="160">
        <v>4</v>
      </c>
      <c r="U113" s="160">
        <v>4</v>
      </c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14">
        <f>IF(A113="","",COUNTIF(D113:AH114,"&gt;2")/2)</f>
        <v>17</v>
      </c>
      <c r="AJ113" s="114" cm="1">
        <f t="array" ref="AJ113">SUMPRODUCT(IFERROR((IFERROR(WEEKDAY($D$3:$AH$3,2),999)&lt;6)*D113:AH114,0))</f>
        <v>110.5</v>
      </c>
      <c r="AK113" s="114">
        <f>SUMPRODUCT((IFERROR(WEEKDAY($D$3:$AH$3,2),999)&lt;6)*D115:AH115)</f>
        <v>41</v>
      </c>
      <c r="AL113" s="114">
        <f>SUMPRODUCT(IFERROR((IFERROR(WEEKDAY($D$3:$AH$3,2),0)&gt;5)*D113:AH115,0))</f>
        <v>33</v>
      </c>
      <c r="AM113" s="114">
        <f>IFERROR(SUM(AJ113:AL115),"")</f>
        <v>184.5</v>
      </c>
      <c r="AN113" s="70" t="e">
        <f>VLOOKUP(A113,[1]Sheet1!$D:$M,10,0)</f>
        <v>#N/A</v>
      </c>
      <c r="AO113" s="114" cm="1">
        <f t="array" ref="AO113">SUMPRODUCT((IFERROR((D113:AH113+D114:AH114+D115:AH115),0)&gt;8)*1,IFERROR((D113:AH113+D114:AH114+D115:AH115-8),0))</f>
        <v>50</v>
      </c>
      <c r="AP113" s="114">
        <f>AM113-AO113</f>
        <v>134.5</v>
      </c>
    </row>
    <row r="114" ht="15" spans="1:42">
      <c r="A114" s="155"/>
      <c r="B114" s="159"/>
      <c r="C114" s="157" t="s">
        <v>127</v>
      </c>
      <c r="D114" s="160">
        <v>4</v>
      </c>
      <c r="E114" s="158">
        <v>4</v>
      </c>
      <c r="F114" s="158">
        <v>4</v>
      </c>
      <c r="G114" s="158">
        <v>4</v>
      </c>
      <c r="H114" s="158">
        <v>4</v>
      </c>
      <c r="I114" s="160"/>
      <c r="J114" s="160">
        <v>4</v>
      </c>
      <c r="K114" s="160">
        <v>4</v>
      </c>
      <c r="L114" s="160">
        <v>4</v>
      </c>
      <c r="M114" s="160">
        <v>4</v>
      </c>
      <c r="N114" s="160">
        <v>4</v>
      </c>
      <c r="O114" s="160">
        <v>4</v>
      </c>
      <c r="P114" s="160">
        <v>4</v>
      </c>
      <c r="Q114" s="160">
        <v>4</v>
      </c>
      <c r="R114" s="160">
        <v>4</v>
      </c>
      <c r="S114" s="160">
        <v>4</v>
      </c>
      <c r="T114" s="160">
        <v>4</v>
      </c>
      <c r="U114" s="160">
        <v>2.5</v>
      </c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14"/>
      <c r="AJ114" s="114"/>
      <c r="AK114" s="114"/>
      <c r="AL114" s="114"/>
      <c r="AM114" s="114"/>
      <c r="AN114" s="70"/>
      <c r="AO114" s="114"/>
      <c r="AP114" s="114"/>
    </row>
    <row r="115" ht="15" spans="1:42">
      <c r="A115" s="155"/>
      <c r="B115" s="159"/>
      <c r="C115" s="157" t="s">
        <v>128</v>
      </c>
      <c r="D115" s="160">
        <v>3</v>
      </c>
      <c r="E115" s="158">
        <v>5.5</v>
      </c>
      <c r="F115" s="158">
        <v>5</v>
      </c>
      <c r="G115" s="158">
        <v>3</v>
      </c>
      <c r="H115" s="158">
        <v>3</v>
      </c>
      <c r="I115" s="160"/>
      <c r="J115" s="160">
        <v>3.5</v>
      </c>
      <c r="K115" s="160">
        <v>3</v>
      </c>
      <c r="L115" s="160">
        <v>3.5</v>
      </c>
      <c r="M115" s="160">
        <v>3.5</v>
      </c>
      <c r="N115" s="160">
        <v>3</v>
      </c>
      <c r="O115" s="160">
        <v>3</v>
      </c>
      <c r="P115" s="160">
        <v>3</v>
      </c>
      <c r="Q115" s="160">
        <v>3</v>
      </c>
      <c r="R115" s="160">
        <v>3</v>
      </c>
      <c r="S115" s="160">
        <v>1</v>
      </c>
      <c r="T115" s="160">
        <v>1</v>
      </c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14"/>
      <c r="AJ115" s="114"/>
      <c r="AK115" s="114"/>
      <c r="AL115" s="114"/>
      <c r="AM115" s="114"/>
      <c r="AN115" s="70"/>
      <c r="AO115" s="114"/>
      <c r="AP115" s="114"/>
    </row>
    <row r="116" ht="15" spans="1:42">
      <c r="A116" s="155" t="s">
        <v>35</v>
      </c>
      <c r="B116" s="156" t="s">
        <v>140</v>
      </c>
      <c r="C116" s="157" t="s">
        <v>126</v>
      </c>
      <c r="D116" s="160"/>
      <c r="E116" s="160"/>
      <c r="F116" s="158">
        <v>4</v>
      </c>
      <c r="G116" s="158">
        <v>4</v>
      </c>
      <c r="H116" s="158">
        <v>4</v>
      </c>
      <c r="I116" s="158">
        <v>4</v>
      </c>
      <c r="J116" s="158">
        <v>4</v>
      </c>
      <c r="K116" s="158">
        <v>4</v>
      </c>
      <c r="L116" s="158">
        <v>4</v>
      </c>
      <c r="M116" s="158">
        <v>4</v>
      </c>
      <c r="N116" s="161">
        <v>4</v>
      </c>
      <c r="O116" s="160"/>
      <c r="P116" s="160"/>
      <c r="Q116" s="161">
        <v>4</v>
      </c>
      <c r="R116" s="161">
        <v>4</v>
      </c>
      <c r="S116" s="160"/>
      <c r="T116" s="175"/>
      <c r="U116" s="170" t="s">
        <v>133</v>
      </c>
      <c r="V116" s="170"/>
      <c r="W116" s="170"/>
      <c r="X116" s="170"/>
      <c r="Y116" s="170"/>
      <c r="Z116" s="170"/>
      <c r="AA116" s="170"/>
      <c r="AB116" s="170"/>
      <c r="AC116" s="170"/>
      <c r="AD116" s="170"/>
      <c r="AE116" s="170"/>
      <c r="AF116" s="170"/>
      <c r="AG116" s="170"/>
      <c r="AH116" s="170"/>
      <c r="AI116" s="114">
        <f>IF(A116="","",COUNTIF(D116:AH117,"&gt;2")/2)</f>
        <v>11</v>
      </c>
      <c r="AJ116" s="114" cm="1">
        <f t="array" ref="AJ116">SUMPRODUCT(IFERROR((IFERROR(WEEKDAY($D$3:$AH$3,2),999)&lt;6)*D116:AH117,0))</f>
        <v>72</v>
      </c>
      <c r="AK116" s="114">
        <f>SUMPRODUCT((IFERROR(WEEKDAY($D$3:$AH$3,2),999)&lt;6)*D118:AH118)</f>
        <v>26</v>
      </c>
      <c r="AL116" s="114">
        <f>SUMPRODUCT(IFERROR((IFERROR(WEEKDAY($D$3:$AH$3,2),0)&gt;5)*D116:AH118,0))</f>
        <v>22</v>
      </c>
      <c r="AM116" s="114">
        <f>IFERROR(SUM(AJ116:AL118),"")</f>
        <v>120</v>
      </c>
      <c r="AN116" s="70" t="e">
        <f>VLOOKUP(A116,[1]Sheet1!$D:$M,10,0)</f>
        <v>#N/A</v>
      </c>
      <c r="AO116" s="114" cm="1">
        <f t="array" ref="AO116">SUMPRODUCT((IFERROR((D116:AH116+D117:AH117+D118:AH118),0)&gt;8)*1,IFERROR((D116:AH116+D117:AH117+D118:AH118-8),0))</f>
        <v>32</v>
      </c>
      <c r="AP116" s="114">
        <f>AM116-AO116</f>
        <v>88</v>
      </c>
    </row>
    <row r="117" ht="15" spans="1:42">
      <c r="A117" s="155"/>
      <c r="B117" s="159"/>
      <c r="C117" s="157" t="s">
        <v>127</v>
      </c>
      <c r="D117" s="160"/>
      <c r="E117" s="160"/>
      <c r="F117" s="158">
        <v>4</v>
      </c>
      <c r="G117" s="158">
        <v>4</v>
      </c>
      <c r="H117" s="158">
        <v>4</v>
      </c>
      <c r="I117" s="158">
        <v>4</v>
      </c>
      <c r="J117" s="158">
        <v>4</v>
      </c>
      <c r="K117" s="158">
        <v>4</v>
      </c>
      <c r="L117" s="158">
        <v>4</v>
      </c>
      <c r="M117" s="158">
        <v>4</v>
      </c>
      <c r="N117" s="161">
        <v>4</v>
      </c>
      <c r="O117" s="160"/>
      <c r="P117" s="160"/>
      <c r="Q117" s="161">
        <v>4</v>
      </c>
      <c r="R117" s="161">
        <v>4</v>
      </c>
      <c r="S117" s="160"/>
      <c r="T117" s="175"/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70"/>
      <c r="AE117" s="170"/>
      <c r="AF117" s="170"/>
      <c r="AG117" s="170"/>
      <c r="AH117" s="170"/>
      <c r="AI117" s="114"/>
      <c r="AJ117" s="114"/>
      <c r="AK117" s="114"/>
      <c r="AL117" s="114"/>
      <c r="AM117" s="114"/>
      <c r="AN117" s="70"/>
      <c r="AO117" s="114"/>
      <c r="AP117" s="114"/>
    </row>
    <row r="118" ht="15" spans="1:42">
      <c r="A118" s="155"/>
      <c r="B118" s="159"/>
      <c r="C118" s="157" t="s">
        <v>128</v>
      </c>
      <c r="D118" s="160"/>
      <c r="E118" s="160"/>
      <c r="F118" s="158">
        <v>3.5</v>
      </c>
      <c r="G118" s="158">
        <v>3</v>
      </c>
      <c r="H118" s="158">
        <v>3</v>
      </c>
      <c r="I118" s="158">
        <v>3</v>
      </c>
      <c r="J118" s="158">
        <v>3</v>
      </c>
      <c r="K118" s="158">
        <v>3</v>
      </c>
      <c r="L118" s="158">
        <v>3</v>
      </c>
      <c r="M118" s="158">
        <v>3</v>
      </c>
      <c r="N118" s="161">
        <v>1.5</v>
      </c>
      <c r="O118" s="160"/>
      <c r="P118" s="160"/>
      <c r="Q118" s="161">
        <v>3</v>
      </c>
      <c r="R118" s="161">
        <v>3</v>
      </c>
      <c r="S118" s="160"/>
      <c r="T118" s="175"/>
      <c r="U118" s="170"/>
      <c r="V118" s="170"/>
      <c r="W118" s="170"/>
      <c r="X118" s="170"/>
      <c r="Y118" s="170"/>
      <c r="Z118" s="170"/>
      <c r="AA118" s="170"/>
      <c r="AB118" s="170"/>
      <c r="AC118" s="170"/>
      <c r="AD118" s="170"/>
      <c r="AE118" s="170"/>
      <c r="AF118" s="170"/>
      <c r="AG118" s="170"/>
      <c r="AH118" s="170"/>
      <c r="AI118" s="114"/>
      <c r="AJ118" s="114"/>
      <c r="AK118" s="114"/>
      <c r="AL118" s="114"/>
      <c r="AM118" s="114"/>
      <c r="AN118" s="70"/>
      <c r="AO118" s="114"/>
      <c r="AP118" s="114"/>
    </row>
    <row r="119" ht="15" spans="1:42">
      <c r="A119" s="155" t="s">
        <v>36</v>
      </c>
      <c r="B119" s="156" t="s">
        <v>140</v>
      </c>
      <c r="C119" s="157" t="s">
        <v>126</v>
      </c>
      <c r="D119" s="158">
        <v>4</v>
      </c>
      <c r="E119" s="158">
        <v>4</v>
      </c>
      <c r="F119" s="158">
        <v>4</v>
      </c>
      <c r="G119" s="158">
        <v>4</v>
      </c>
      <c r="H119" s="158">
        <v>4</v>
      </c>
      <c r="I119" s="160"/>
      <c r="J119" s="160">
        <v>4</v>
      </c>
      <c r="K119" s="160">
        <v>4</v>
      </c>
      <c r="L119" s="160">
        <v>4</v>
      </c>
      <c r="M119" s="161">
        <v>4</v>
      </c>
      <c r="N119" s="161">
        <v>4</v>
      </c>
      <c r="O119" s="160"/>
      <c r="P119" s="160"/>
      <c r="Q119" s="161">
        <v>4</v>
      </c>
      <c r="R119" s="161">
        <v>4</v>
      </c>
      <c r="S119" s="160"/>
      <c r="T119" s="160">
        <v>4</v>
      </c>
      <c r="U119" s="160">
        <v>4</v>
      </c>
      <c r="V119" s="160"/>
      <c r="W119" s="160"/>
      <c r="X119" s="160">
        <v>4</v>
      </c>
      <c r="Y119" s="170" t="s">
        <v>133</v>
      </c>
      <c r="Z119" s="170"/>
      <c r="AA119" s="170"/>
      <c r="AB119" s="170"/>
      <c r="AC119" s="170"/>
      <c r="AD119" s="170"/>
      <c r="AE119" s="170"/>
      <c r="AF119" s="170"/>
      <c r="AG119" s="170"/>
      <c r="AH119" s="170"/>
      <c r="AI119" s="114">
        <f>IF(A119="","",COUNTIF(D119:AH120,"&gt;2")/2)</f>
        <v>15</v>
      </c>
      <c r="AJ119" s="114" cm="1">
        <f t="array" ref="AJ119">SUMPRODUCT(IFERROR((IFERROR(WEEKDAY($D$3:$AH$3,2),999)&lt;6)*D119:AH120,0))</f>
        <v>112</v>
      </c>
      <c r="AK119" s="114">
        <f>SUMPRODUCT((IFERROR(WEEKDAY($D$3:$AH$3,2),999)&lt;6)*D121:AH121)</f>
        <v>47.5</v>
      </c>
      <c r="AL119" s="114">
        <f>SUMPRODUCT(IFERROR((IFERROR(WEEKDAY($D$3:$AH$3,2),0)&gt;5)*D119:AH121,0))</f>
        <v>11</v>
      </c>
      <c r="AM119" s="114">
        <f>IFERROR(SUM(AJ119:AL121),"")</f>
        <v>170.5</v>
      </c>
      <c r="AN119" s="70" t="e">
        <f>VLOOKUP(A119,[1]Sheet1!$D:$M,10,0)</f>
        <v>#N/A</v>
      </c>
      <c r="AO119" s="114" cm="1">
        <f t="array" ref="AO119">SUMPRODUCT((IFERROR((D119:AH119+D120:AH120+D121:AH121),0)&gt;8)*1,IFERROR((D119:AH119+D120:AH120+D121:AH121-8),0))</f>
        <v>50.5</v>
      </c>
      <c r="AP119" s="114">
        <f>AM119-AO119</f>
        <v>120</v>
      </c>
    </row>
    <row r="120" ht="15" spans="1:42">
      <c r="A120" s="155"/>
      <c r="B120" s="159"/>
      <c r="C120" s="157" t="s">
        <v>127</v>
      </c>
      <c r="D120" s="158">
        <v>4</v>
      </c>
      <c r="E120" s="158">
        <v>4</v>
      </c>
      <c r="F120" s="158">
        <v>4</v>
      </c>
      <c r="G120" s="158">
        <v>4</v>
      </c>
      <c r="H120" s="158">
        <v>4</v>
      </c>
      <c r="I120" s="160"/>
      <c r="J120" s="160">
        <v>4</v>
      </c>
      <c r="K120" s="160">
        <v>4</v>
      </c>
      <c r="L120" s="160">
        <v>4</v>
      </c>
      <c r="M120" s="161">
        <v>4</v>
      </c>
      <c r="N120" s="161">
        <v>4</v>
      </c>
      <c r="O120" s="160"/>
      <c r="P120" s="160"/>
      <c r="Q120" s="161">
        <v>4</v>
      </c>
      <c r="R120" s="161">
        <v>4</v>
      </c>
      <c r="S120" s="160"/>
      <c r="T120" s="160">
        <v>4</v>
      </c>
      <c r="U120" s="160">
        <v>4</v>
      </c>
      <c r="V120" s="160"/>
      <c r="W120" s="160"/>
      <c r="X120" s="160">
        <v>4</v>
      </c>
      <c r="Y120" s="170"/>
      <c r="Z120" s="170"/>
      <c r="AA120" s="170"/>
      <c r="AB120" s="170"/>
      <c r="AC120" s="170"/>
      <c r="AD120" s="170"/>
      <c r="AE120" s="170"/>
      <c r="AF120" s="170"/>
      <c r="AG120" s="170"/>
      <c r="AH120" s="170"/>
      <c r="AI120" s="114"/>
      <c r="AJ120" s="114"/>
      <c r="AK120" s="114"/>
      <c r="AL120" s="114"/>
      <c r="AM120" s="114"/>
      <c r="AN120" s="70"/>
      <c r="AO120" s="114"/>
      <c r="AP120" s="114"/>
    </row>
    <row r="121" ht="15" spans="1:42">
      <c r="A121" s="155"/>
      <c r="B121" s="159"/>
      <c r="C121" s="157" t="s">
        <v>128</v>
      </c>
      <c r="D121" s="158">
        <v>3</v>
      </c>
      <c r="E121" s="158">
        <v>7.5</v>
      </c>
      <c r="F121" s="158">
        <v>3.5</v>
      </c>
      <c r="G121" s="158">
        <v>3</v>
      </c>
      <c r="H121" s="158">
        <v>3</v>
      </c>
      <c r="I121" s="160"/>
      <c r="J121" s="160">
        <v>3.5</v>
      </c>
      <c r="K121" s="160">
        <v>3</v>
      </c>
      <c r="L121" s="160">
        <v>4</v>
      </c>
      <c r="M121" s="161">
        <v>3</v>
      </c>
      <c r="N121" s="161">
        <v>3</v>
      </c>
      <c r="O121" s="160"/>
      <c r="P121" s="160"/>
      <c r="Q121" s="161">
        <v>3</v>
      </c>
      <c r="R121" s="161">
        <v>3</v>
      </c>
      <c r="S121" s="160"/>
      <c r="T121" s="160">
        <v>3</v>
      </c>
      <c r="U121" s="160">
        <v>1.5</v>
      </c>
      <c r="V121" s="160"/>
      <c r="W121" s="160"/>
      <c r="X121" s="160">
        <v>3.5</v>
      </c>
      <c r="Y121" s="170"/>
      <c r="Z121" s="170"/>
      <c r="AA121" s="170"/>
      <c r="AB121" s="170"/>
      <c r="AC121" s="170"/>
      <c r="AD121" s="170"/>
      <c r="AE121" s="170"/>
      <c r="AF121" s="170"/>
      <c r="AG121" s="170"/>
      <c r="AH121" s="170"/>
      <c r="AI121" s="114"/>
      <c r="AJ121" s="114"/>
      <c r="AK121" s="114"/>
      <c r="AL121" s="114"/>
      <c r="AM121" s="114"/>
      <c r="AN121" s="70"/>
      <c r="AO121" s="114"/>
      <c r="AP121" s="114"/>
    </row>
    <row r="122" ht="15" spans="1:42">
      <c r="A122" s="155" t="s">
        <v>37</v>
      </c>
      <c r="B122" s="156" t="s">
        <v>140</v>
      </c>
      <c r="C122" s="157" t="s">
        <v>126</v>
      </c>
      <c r="D122" s="158">
        <v>4</v>
      </c>
      <c r="E122" s="158">
        <v>4</v>
      </c>
      <c r="F122" s="158">
        <v>4</v>
      </c>
      <c r="G122" s="158">
        <v>4</v>
      </c>
      <c r="H122" s="161">
        <v>4</v>
      </c>
      <c r="I122" s="160"/>
      <c r="J122" s="160">
        <v>4</v>
      </c>
      <c r="K122" s="160">
        <v>4</v>
      </c>
      <c r="L122" s="160">
        <v>4</v>
      </c>
      <c r="M122" s="161">
        <v>4</v>
      </c>
      <c r="N122" s="161">
        <v>4</v>
      </c>
      <c r="O122" s="160"/>
      <c r="P122" s="160"/>
      <c r="Q122" s="161">
        <v>4</v>
      </c>
      <c r="R122" s="161">
        <v>4</v>
      </c>
      <c r="S122" s="160"/>
      <c r="T122" s="160">
        <v>4</v>
      </c>
      <c r="U122" s="160"/>
      <c r="V122" s="160"/>
      <c r="W122" s="160"/>
      <c r="X122" s="160">
        <v>4</v>
      </c>
      <c r="Y122" s="160">
        <v>4</v>
      </c>
      <c r="Z122" s="161">
        <v>4</v>
      </c>
      <c r="AA122" s="161">
        <v>4</v>
      </c>
      <c r="AB122" s="161">
        <v>4</v>
      </c>
      <c r="AC122" s="161">
        <v>4</v>
      </c>
      <c r="AD122" s="160" t="s">
        <v>141</v>
      </c>
      <c r="AE122" s="160">
        <v>3.5</v>
      </c>
      <c r="AF122" s="160"/>
      <c r="AG122" s="160"/>
      <c r="AH122" s="160"/>
      <c r="AI122" s="114">
        <f>IF(A122="","",COUNTIF(D122:AH123,"&gt;2")/2)</f>
        <v>19.5</v>
      </c>
      <c r="AJ122" s="114" cm="1">
        <f t="array" ref="AJ122">SUMPRODUCT(IFERROR((IFERROR(WEEKDAY($D$3:$AH$3,2),999)&lt;6)*D122:AH123,0))</f>
        <v>139.5</v>
      </c>
      <c r="AK122" s="114">
        <f>SUMPRODUCT((IFERROR(WEEKDAY($D$3:$AH$3,2),999)&lt;6)*D124:AH124)</f>
        <v>60</v>
      </c>
      <c r="AL122" s="114">
        <f>SUMPRODUCT(IFERROR((IFERROR(WEEKDAY($D$3:$AH$3,2),0)&gt;5)*D122:AH124,0))</f>
        <v>23</v>
      </c>
      <c r="AM122" s="114">
        <f>IFERROR(SUM(AJ122:AL124),"")</f>
        <v>222.5</v>
      </c>
      <c r="AN122" s="70" t="e">
        <f>VLOOKUP(A122,[1]Sheet1!$D:$M,10,0)</f>
        <v>#N/A</v>
      </c>
      <c r="AO122" s="114" cm="1">
        <f t="array" ref="AO122">SUMPRODUCT((IFERROR((D122:AH122+D123:AH123+D124:AH124),0)&gt;8)*1,IFERROR((D122:AH122+D123:AH123+D124:AH124-8),0))</f>
        <v>67</v>
      </c>
      <c r="AP122" s="114">
        <f>AM122-AO122</f>
        <v>155.5</v>
      </c>
    </row>
    <row r="123" ht="15" spans="1:42">
      <c r="A123" s="155"/>
      <c r="B123" s="159"/>
      <c r="C123" s="157" t="s">
        <v>127</v>
      </c>
      <c r="D123" s="158">
        <v>4</v>
      </c>
      <c r="E123" s="158">
        <v>4</v>
      </c>
      <c r="F123" s="158">
        <v>4</v>
      </c>
      <c r="G123" s="158">
        <v>4</v>
      </c>
      <c r="H123" s="161">
        <v>4</v>
      </c>
      <c r="I123" s="160"/>
      <c r="J123" s="160">
        <v>4</v>
      </c>
      <c r="K123" s="160">
        <v>4</v>
      </c>
      <c r="L123" s="160">
        <v>4</v>
      </c>
      <c r="M123" s="161">
        <v>4</v>
      </c>
      <c r="N123" s="161">
        <v>4</v>
      </c>
      <c r="O123" s="160"/>
      <c r="P123" s="160"/>
      <c r="Q123" s="161">
        <v>4</v>
      </c>
      <c r="R123" s="161">
        <v>4</v>
      </c>
      <c r="S123" s="160"/>
      <c r="T123" s="160">
        <v>4</v>
      </c>
      <c r="U123" s="160"/>
      <c r="V123" s="160"/>
      <c r="W123" s="160"/>
      <c r="X123" s="160">
        <v>4</v>
      </c>
      <c r="Y123" s="160">
        <v>4</v>
      </c>
      <c r="Z123" s="161">
        <v>4</v>
      </c>
      <c r="AA123" s="161">
        <v>4</v>
      </c>
      <c r="AB123" s="161">
        <v>4</v>
      </c>
      <c r="AC123" s="161">
        <v>4</v>
      </c>
      <c r="AD123" s="160" t="s">
        <v>141</v>
      </c>
      <c r="AE123" s="160"/>
      <c r="AF123" s="160"/>
      <c r="AG123" s="160"/>
      <c r="AH123" s="160"/>
      <c r="AI123" s="114"/>
      <c r="AJ123" s="114"/>
      <c r="AK123" s="114"/>
      <c r="AL123" s="114"/>
      <c r="AM123" s="114"/>
      <c r="AN123" s="70"/>
      <c r="AO123" s="114"/>
      <c r="AP123" s="114"/>
    </row>
    <row r="124" ht="15" spans="1:42">
      <c r="A124" s="155"/>
      <c r="B124" s="159"/>
      <c r="C124" s="157" t="s">
        <v>128</v>
      </c>
      <c r="D124" s="158">
        <v>3</v>
      </c>
      <c r="E124" s="158">
        <v>7.5</v>
      </c>
      <c r="F124" s="158">
        <v>3.5</v>
      </c>
      <c r="G124" s="158">
        <v>3</v>
      </c>
      <c r="H124" s="161">
        <v>3</v>
      </c>
      <c r="I124" s="160"/>
      <c r="J124" s="160">
        <v>3.5</v>
      </c>
      <c r="K124" s="160">
        <v>3</v>
      </c>
      <c r="L124" s="160">
        <v>4</v>
      </c>
      <c r="M124" s="161">
        <v>3</v>
      </c>
      <c r="N124" s="161">
        <v>3</v>
      </c>
      <c r="O124" s="160"/>
      <c r="P124" s="160"/>
      <c r="Q124" s="161">
        <v>3</v>
      </c>
      <c r="R124" s="161">
        <v>3</v>
      </c>
      <c r="S124" s="160"/>
      <c r="T124" s="160">
        <v>3</v>
      </c>
      <c r="U124" s="160"/>
      <c r="V124" s="160"/>
      <c r="W124" s="160"/>
      <c r="X124" s="160">
        <v>3.5</v>
      </c>
      <c r="Y124" s="160">
        <v>3</v>
      </c>
      <c r="Z124" s="161">
        <v>3</v>
      </c>
      <c r="AA124" s="161">
        <v>4</v>
      </c>
      <c r="AB124" s="161">
        <v>4</v>
      </c>
      <c r="AC124" s="161">
        <v>4</v>
      </c>
      <c r="AD124" s="160"/>
      <c r="AE124" s="160"/>
      <c r="AF124" s="160"/>
      <c r="AG124" s="160"/>
      <c r="AH124" s="160"/>
      <c r="AI124" s="114"/>
      <c r="AJ124" s="114"/>
      <c r="AK124" s="114"/>
      <c r="AL124" s="114"/>
      <c r="AM124" s="114"/>
      <c r="AN124" s="70"/>
      <c r="AO124" s="114"/>
      <c r="AP124" s="114"/>
    </row>
    <row r="125" ht="15" spans="1:42">
      <c r="A125" s="155" t="s">
        <v>40</v>
      </c>
      <c r="B125" s="156" t="s">
        <v>140</v>
      </c>
      <c r="C125" s="157" t="s">
        <v>126</v>
      </c>
      <c r="D125" s="160">
        <v>2</v>
      </c>
      <c r="E125" s="160">
        <v>2</v>
      </c>
      <c r="F125" s="160"/>
      <c r="G125" s="160"/>
      <c r="H125" s="160">
        <v>4</v>
      </c>
      <c r="I125" s="170" t="s">
        <v>133</v>
      </c>
      <c r="J125" s="170"/>
      <c r="K125" s="170"/>
      <c r="L125" s="170"/>
      <c r="M125" s="170"/>
      <c r="N125" s="170"/>
      <c r="O125" s="170"/>
      <c r="P125" s="170"/>
      <c r="Q125" s="170"/>
      <c r="R125" s="170"/>
      <c r="S125" s="170"/>
      <c r="T125" s="170"/>
      <c r="U125" s="170"/>
      <c r="V125" s="170"/>
      <c r="W125" s="170"/>
      <c r="X125" s="170"/>
      <c r="Y125" s="170"/>
      <c r="Z125" s="170"/>
      <c r="AA125" s="170"/>
      <c r="AB125" s="170"/>
      <c r="AC125" s="170"/>
      <c r="AD125" s="170"/>
      <c r="AE125" s="170"/>
      <c r="AF125" s="170"/>
      <c r="AG125" s="170"/>
      <c r="AH125" s="170"/>
      <c r="AI125" s="114">
        <f>IF(A125="","",COUNTIF(D125:AH126,"&gt;2")/2)</f>
        <v>2</v>
      </c>
      <c r="AJ125" s="114" cm="1">
        <f t="array" ref="AJ125">SUMPRODUCT(IFERROR((IFERROR(WEEKDAY($D$3:$AH$3,2),999)&lt;6)*D125:AH126,0))</f>
        <v>10.5</v>
      </c>
      <c r="AK125" s="114">
        <f>SUMPRODUCT((IFERROR(WEEKDAY($D$3:$AH$3,2),999)&lt;6)*D127:AH127)</f>
        <v>3</v>
      </c>
      <c r="AL125" s="114">
        <f>SUMPRODUCT(IFERROR((IFERROR(WEEKDAY($D$3:$AH$3,2),0)&gt;5)*D125:AH127,0))</f>
        <v>7</v>
      </c>
      <c r="AM125" s="114">
        <f>IFERROR(SUM(AJ125:AL127),"")</f>
        <v>20.5</v>
      </c>
      <c r="AN125" s="70" t="e">
        <f>VLOOKUP(A125,[1]Sheet1!$D:$M,10,0)</f>
        <v>#N/A</v>
      </c>
      <c r="AO125" s="114" cm="1">
        <f t="array" ref="AO125">SUMPRODUCT((IFERROR((D125:AH125+D126:AH126+D127:AH127),0)&gt;8)*1,IFERROR((D125:AH125+D126:AH126+D127:AH127-8),0))</f>
        <v>1</v>
      </c>
      <c r="AP125" s="114">
        <f>AM125-AO125</f>
        <v>19.5</v>
      </c>
    </row>
    <row r="126" ht="15" spans="1:42">
      <c r="A126" s="155"/>
      <c r="B126" s="159"/>
      <c r="C126" s="157" t="s">
        <v>127</v>
      </c>
      <c r="D126" s="160">
        <v>4</v>
      </c>
      <c r="E126" s="160">
        <v>2.5</v>
      </c>
      <c r="F126" s="160"/>
      <c r="G126" s="160"/>
      <c r="H126" s="160">
        <v>3</v>
      </c>
      <c r="I126" s="170"/>
      <c r="J126" s="170"/>
      <c r="K126" s="17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0"/>
      <c r="AA126" s="170"/>
      <c r="AB126" s="170"/>
      <c r="AC126" s="170"/>
      <c r="AD126" s="170"/>
      <c r="AE126" s="170"/>
      <c r="AF126" s="170"/>
      <c r="AG126" s="170"/>
      <c r="AH126" s="170"/>
      <c r="AI126" s="114"/>
      <c r="AJ126" s="114"/>
      <c r="AK126" s="114"/>
      <c r="AL126" s="114"/>
      <c r="AM126" s="114"/>
      <c r="AN126" s="70"/>
      <c r="AO126" s="114"/>
      <c r="AP126" s="114"/>
    </row>
    <row r="127" ht="15" spans="1:42">
      <c r="A127" s="155"/>
      <c r="B127" s="159"/>
      <c r="C127" s="157" t="s">
        <v>128</v>
      </c>
      <c r="D127" s="160">
        <v>3</v>
      </c>
      <c r="E127" s="160"/>
      <c r="F127" s="160"/>
      <c r="G127" s="160"/>
      <c r="H127" s="160"/>
      <c r="I127" s="170"/>
      <c r="J127" s="170"/>
      <c r="K127" s="170"/>
      <c r="L127" s="170"/>
      <c r="M127" s="170"/>
      <c r="N127" s="170"/>
      <c r="O127" s="170"/>
      <c r="P127" s="170"/>
      <c r="Q127" s="170"/>
      <c r="R127" s="170"/>
      <c r="S127" s="170"/>
      <c r="T127" s="170"/>
      <c r="U127" s="170"/>
      <c r="V127" s="170"/>
      <c r="W127" s="170"/>
      <c r="X127" s="170"/>
      <c r="Y127" s="170"/>
      <c r="Z127" s="170"/>
      <c r="AA127" s="170"/>
      <c r="AB127" s="170"/>
      <c r="AC127" s="170"/>
      <c r="AD127" s="170"/>
      <c r="AE127" s="170"/>
      <c r="AF127" s="170"/>
      <c r="AG127" s="170"/>
      <c r="AH127" s="170"/>
      <c r="AI127" s="114"/>
      <c r="AJ127" s="114"/>
      <c r="AK127" s="114"/>
      <c r="AL127" s="114"/>
      <c r="AM127" s="114"/>
      <c r="AN127" s="70"/>
      <c r="AO127" s="114"/>
      <c r="AP127" s="114"/>
    </row>
    <row r="128" ht="15" spans="1:42">
      <c r="A128" s="155" t="s">
        <v>42</v>
      </c>
      <c r="B128" s="156" t="s">
        <v>140</v>
      </c>
      <c r="C128" s="157" t="s">
        <v>126</v>
      </c>
      <c r="D128" s="160">
        <v>4</v>
      </c>
      <c r="E128" s="160">
        <v>2</v>
      </c>
      <c r="F128" s="160">
        <v>4</v>
      </c>
      <c r="G128" s="160"/>
      <c r="H128" s="160"/>
      <c r="I128" s="160"/>
      <c r="J128" s="160">
        <v>4</v>
      </c>
      <c r="K128" s="160">
        <v>4</v>
      </c>
      <c r="L128" s="160">
        <v>4</v>
      </c>
      <c r="M128" s="170" t="s">
        <v>133</v>
      </c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  <c r="Z128" s="171"/>
      <c r="AA128" s="171"/>
      <c r="AB128" s="171"/>
      <c r="AC128" s="171"/>
      <c r="AD128" s="171"/>
      <c r="AE128" s="171"/>
      <c r="AF128" s="171"/>
      <c r="AG128" s="171"/>
      <c r="AH128" s="171"/>
      <c r="AI128" s="114">
        <f>IF(A128="","",COUNTIF(D128:AH129,"&gt;2")/2)</f>
        <v>5.5</v>
      </c>
      <c r="AJ128" s="114" cm="1">
        <f t="array" ref="AJ128">SUMPRODUCT(IFERROR((IFERROR(WEEKDAY($D$3:$AH$3,2),999)&lt;6)*D128:AH129,0))</f>
        <v>44.5</v>
      </c>
      <c r="AK128" s="114">
        <f>SUMPRODUCT((IFERROR(WEEKDAY($D$3:$AH$3,2),999)&lt;6)*D130:AH130)</f>
        <v>14</v>
      </c>
      <c r="AL128" s="114">
        <f>SUMPRODUCT(IFERROR((IFERROR(WEEKDAY($D$3:$AH$3,2),0)&gt;5)*D128:AH130,0))</f>
        <v>0</v>
      </c>
      <c r="AM128" s="114">
        <f>IFERROR(SUM(AJ128:AL130),"")</f>
        <v>58.5</v>
      </c>
      <c r="AN128" s="70" t="e">
        <f>VLOOKUP(A128,[1]Sheet1!$D:$M,10,0)</f>
        <v>#N/A</v>
      </c>
      <c r="AO128" s="114" cm="1">
        <f t="array" ref="AO128">SUMPRODUCT((IFERROR((D128:AH128+D129:AH129+D130:AH130),0)&gt;8)*1,IFERROR((D128:AH128+D129:AH129+D130:AH130-8),0))</f>
        <v>14</v>
      </c>
      <c r="AP128" s="114">
        <f>AM128-AO128</f>
        <v>44.5</v>
      </c>
    </row>
    <row r="129" ht="15" spans="1:42">
      <c r="A129" s="155"/>
      <c r="B129" s="159"/>
      <c r="C129" s="157" t="s">
        <v>127</v>
      </c>
      <c r="D129" s="160">
        <v>4</v>
      </c>
      <c r="E129" s="160">
        <v>2.5</v>
      </c>
      <c r="F129" s="160">
        <v>4</v>
      </c>
      <c r="G129" s="160"/>
      <c r="H129" s="160"/>
      <c r="I129" s="160"/>
      <c r="J129" s="160">
        <v>4</v>
      </c>
      <c r="K129" s="160">
        <v>4</v>
      </c>
      <c r="L129" s="160">
        <v>4</v>
      </c>
      <c r="M129" s="171"/>
      <c r="N129" s="171"/>
      <c r="O129" s="171"/>
      <c r="P129" s="171"/>
      <c r="Q129" s="171"/>
      <c r="R129" s="171"/>
      <c r="S129" s="171"/>
      <c r="T129" s="171"/>
      <c r="U129" s="171"/>
      <c r="V129" s="171"/>
      <c r="W129" s="171"/>
      <c r="X129" s="171"/>
      <c r="Y129" s="171"/>
      <c r="Z129" s="171"/>
      <c r="AA129" s="171"/>
      <c r="AB129" s="171"/>
      <c r="AC129" s="171"/>
      <c r="AD129" s="171"/>
      <c r="AE129" s="171"/>
      <c r="AF129" s="171"/>
      <c r="AG129" s="171"/>
      <c r="AH129" s="171"/>
      <c r="AI129" s="114"/>
      <c r="AJ129" s="114"/>
      <c r="AK129" s="114"/>
      <c r="AL129" s="114"/>
      <c r="AM129" s="114"/>
      <c r="AN129" s="70"/>
      <c r="AO129" s="114"/>
      <c r="AP129" s="114"/>
    </row>
    <row r="130" ht="15" spans="1:42">
      <c r="A130" s="155"/>
      <c r="B130" s="159"/>
      <c r="C130" s="157" t="s">
        <v>128</v>
      </c>
      <c r="D130" s="160">
        <v>3</v>
      </c>
      <c r="E130" s="160"/>
      <c r="F130" s="160">
        <v>3.5</v>
      </c>
      <c r="G130" s="160"/>
      <c r="H130" s="160"/>
      <c r="I130" s="160"/>
      <c r="J130" s="160">
        <v>3.5</v>
      </c>
      <c r="K130" s="160">
        <v>3</v>
      </c>
      <c r="L130" s="160">
        <v>1</v>
      </c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71"/>
      <c r="AE130" s="171"/>
      <c r="AF130" s="171"/>
      <c r="AG130" s="171"/>
      <c r="AH130" s="171"/>
      <c r="AI130" s="114"/>
      <c r="AJ130" s="114"/>
      <c r="AK130" s="114"/>
      <c r="AL130" s="114"/>
      <c r="AM130" s="114"/>
      <c r="AN130" s="70"/>
      <c r="AO130" s="114"/>
      <c r="AP130" s="114"/>
    </row>
    <row r="131" ht="15" spans="1:42">
      <c r="A131" s="155" t="s">
        <v>45</v>
      </c>
      <c r="B131" s="156" t="s">
        <v>140</v>
      </c>
      <c r="C131" s="157" t="s">
        <v>126</v>
      </c>
      <c r="D131" s="160">
        <v>4</v>
      </c>
      <c r="E131" s="158">
        <v>4</v>
      </c>
      <c r="F131" s="158">
        <v>4</v>
      </c>
      <c r="G131" s="158">
        <v>4</v>
      </c>
      <c r="H131" s="160"/>
      <c r="I131" s="160"/>
      <c r="J131" s="160"/>
      <c r="K131" s="170" t="s">
        <v>133</v>
      </c>
      <c r="L131" s="170"/>
      <c r="M131" s="170"/>
      <c r="N131" s="170"/>
      <c r="O131" s="170"/>
      <c r="P131" s="170"/>
      <c r="Q131" s="170"/>
      <c r="R131" s="170"/>
      <c r="S131" s="170"/>
      <c r="T131" s="170"/>
      <c r="U131" s="170"/>
      <c r="V131" s="170"/>
      <c r="W131" s="170"/>
      <c r="X131" s="170"/>
      <c r="Y131" s="170"/>
      <c r="Z131" s="170"/>
      <c r="AA131" s="170"/>
      <c r="AB131" s="170"/>
      <c r="AC131" s="170"/>
      <c r="AD131" s="170"/>
      <c r="AE131" s="170"/>
      <c r="AF131" s="170"/>
      <c r="AG131" s="170"/>
      <c r="AH131" s="170"/>
      <c r="AI131" s="114">
        <f>IF(A131="","",COUNTIF(D131:AH132,"&gt;2")/2)</f>
        <v>4</v>
      </c>
      <c r="AJ131" s="114" cm="1">
        <f t="array" ref="AJ131">SUMPRODUCT(IFERROR((IFERROR(WEEKDAY($D$3:$AH$3,2),999)&lt;6)*D131:AH132,0))</f>
        <v>32</v>
      </c>
      <c r="AK131" s="114">
        <f>SUMPRODUCT((IFERROR(WEEKDAY($D$3:$AH$3,2),999)&lt;6)*D133:AH133)</f>
        <v>15</v>
      </c>
      <c r="AL131" s="114">
        <f>SUMPRODUCT(IFERROR((IFERROR(WEEKDAY($D$3:$AH$3,2),0)&gt;5)*D131:AH133,0))</f>
        <v>0</v>
      </c>
      <c r="AM131" s="114">
        <f>IFERROR(SUM(AJ131:AL133),"")</f>
        <v>47</v>
      </c>
      <c r="AN131" s="70" t="e">
        <f>VLOOKUP(A131,[1]Sheet1!$D:$M,10,0)</f>
        <v>#N/A</v>
      </c>
      <c r="AO131" s="114" cm="1">
        <f t="array" ref="AO131">SUMPRODUCT((IFERROR((D131:AH131+D132:AH132+D133:AH133),0)&gt;8)*1,IFERROR((D131:AH131+D132:AH132+D133:AH133-8),0))</f>
        <v>15</v>
      </c>
      <c r="AP131" s="114">
        <f>AM131-AO131</f>
        <v>32</v>
      </c>
    </row>
    <row r="132" ht="15" spans="1:42">
      <c r="A132" s="155"/>
      <c r="B132" s="159"/>
      <c r="C132" s="157" t="s">
        <v>127</v>
      </c>
      <c r="D132" s="160">
        <v>4</v>
      </c>
      <c r="E132" s="158">
        <v>4</v>
      </c>
      <c r="F132" s="158">
        <v>4</v>
      </c>
      <c r="G132" s="158">
        <v>4</v>
      </c>
      <c r="H132" s="160"/>
      <c r="I132" s="160"/>
      <c r="J132" s="160"/>
      <c r="K132" s="170"/>
      <c r="L132" s="170"/>
      <c r="M132" s="170"/>
      <c r="N132" s="170"/>
      <c r="O132" s="170"/>
      <c r="P132" s="170"/>
      <c r="Q132" s="170"/>
      <c r="R132" s="170"/>
      <c r="S132" s="170"/>
      <c r="T132" s="170"/>
      <c r="U132" s="170"/>
      <c r="V132" s="170"/>
      <c r="W132" s="170"/>
      <c r="X132" s="170"/>
      <c r="Y132" s="170"/>
      <c r="Z132" s="170"/>
      <c r="AA132" s="170"/>
      <c r="AB132" s="170"/>
      <c r="AC132" s="170"/>
      <c r="AD132" s="170"/>
      <c r="AE132" s="170"/>
      <c r="AF132" s="170"/>
      <c r="AG132" s="170"/>
      <c r="AH132" s="170"/>
      <c r="AI132" s="114"/>
      <c r="AJ132" s="114"/>
      <c r="AK132" s="114"/>
      <c r="AL132" s="114"/>
      <c r="AM132" s="114"/>
      <c r="AN132" s="70"/>
      <c r="AO132" s="114"/>
      <c r="AP132" s="114"/>
    </row>
    <row r="133" ht="15" spans="1:42">
      <c r="A133" s="155"/>
      <c r="B133" s="159"/>
      <c r="C133" s="157" t="s">
        <v>128</v>
      </c>
      <c r="D133" s="160">
        <v>3</v>
      </c>
      <c r="E133" s="158">
        <v>5.5</v>
      </c>
      <c r="F133" s="158">
        <v>3.5</v>
      </c>
      <c r="G133" s="158">
        <v>3</v>
      </c>
      <c r="H133" s="160"/>
      <c r="I133" s="160"/>
      <c r="J133" s="160"/>
      <c r="K133" s="170"/>
      <c r="L133" s="170"/>
      <c r="M133" s="170"/>
      <c r="N133" s="170"/>
      <c r="O133" s="170"/>
      <c r="P133" s="170"/>
      <c r="Q133" s="170"/>
      <c r="R133" s="170"/>
      <c r="S133" s="170"/>
      <c r="T133" s="170"/>
      <c r="U133" s="170"/>
      <c r="V133" s="170"/>
      <c r="W133" s="170"/>
      <c r="X133" s="170"/>
      <c r="Y133" s="170"/>
      <c r="Z133" s="170"/>
      <c r="AA133" s="170"/>
      <c r="AB133" s="170"/>
      <c r="AC133" s="170"/>
      <c r="AD133" s="170"/>
      <c r="AE133" s="170"/>
      <c r="AF133" s="170"/>
      <c r="AG133" s="170"/>
      <c r="AH133" s="170"/>
      <c r="AI133" s="114"/>
      <c r="AJ133" s="114"/>
      <c r="AK133" s="114"/>
      <c r="AL133" s="114"/>
      <c r="AM133" s="114"/>
      <c r="AN133" s="70"/>
      <c r="AO133" s="114"/>
      <c r="AP133" s="114"/>
    </row>
    <row r="134" ht="15" spans="1:42">
      <c r="A134" s="155" t="s">
        <v>46</v>
      </c>
      <c r="B134" s="156" t="s">
        <v>140</v>
      </c>
      <c r="C134" s="157" t="s">
        <v>126</v>
      </c>
      <c r="D134" s="160">
        <v>4</v>
      </c>
      <c r="E134" s="158">
        <v>4</v>
      </c>
      <c r="F134" s="158">
        <v>4</v>
      </c>
      <c r="G134" s="158">
        <v>4</v>
      </c>
      <c r="H134" s="170" t="s">
        <v>133</v>
      </c>
      <c r="I134" s="170"/>
      <c r="J134" s="170"/>
      <c r="K134" s="170"/>
      <c r="L134" s="170"/>
      <c r="M134" s="170"/>
      <c r="N134" s="170"/>
      <c r="O134" s="170"/>
      <c r="P134" s="170"/>
      <c r="Q134" s="170"/>
      <c r="R134" s="170"/>
      <c r="S134" s="170"/>
      <c r="T134" s="170"/>
      <c r="U134" s="170"/>
      <c r="V134" s="170"/>
      <c r="W134" s="170"/>
      <c r="X134" s="170"/>
      <c r="Y134" s="170"/>
      <c r="Z134" s="170"/>
      <c r="AA134" s="170"/>
      <c r="AB134" s="170"/>
      <c r="AC134" s="170"/>
      <c r="AD134" s="170"/>
      <c r="AE134" s="170"/>
      <c r="AF134" s="170"/>
      <c r="AG134" s="170"/>
      <c r="AH134" s="170"/>
      <c r="AI134" s="114">
        <f>IF(A134="","",COUNTIF(D134:AH135,"&gt;2")/2)</f>
        <v>4</v>
      </c>
      <c r="AJ134" s="114" cm="1">
        <f t="array" ref="AJ134">SUMPRODUCT(IFERROR((IFERROR(WEEKDAY($D$3:$AH$3,2),999)&lt;6)*D134:AH135,0))</f>
        <v>32</v>
      </c>
      <c r="AK134" s="114">
        <f>SUMPRODUCT((IFERROR(WEEKDAY($D$3:$AH$3,2),999)&lt;6)*D136:AH136)</f>
        <v>15</v>
      </c>
      <c r="AL134" s="114">
        <f>SUMPRODUCT(IFERROR((IFERROR(WEEKDAY($D$3:$AH$3,2),0)&gt;5)*D134:AH136,0))</f>
        <v>0</v>
      </c>
      <c r="AM134" s="114">
        <f>IFERROR(SUM(AJ134:AL136),"")</f>
        <v>47</v>
      </c>
      <c r="AN134" s="70" t="e">
        <f>VLOOKUP(A134,[1]Sheet1!$D:$M,10,0)</f>
        <v>#N/A</v>
      </c>
      <c r="AO134" s="114" cm="1">
        <f t="array" ref="AO134">SUMPRODUCT((IFERROR((D134:AH134+D135:AH135+D136:AH136),0)&gt;8)*1,IFERROR((D134:AH134+D135:AH135+D136:AH136-8),0))</f>
        <v>15</v>
      </c>
      <c r="AP134" s="114">
        <f>AM134-AO134</f>
        <v>32</v>
      </c>
    </row>
    <row r="135" ht="15" spans="1:42">
      <c r="A135" s="155"/>
      <c r="B135" s="159"/>
      <c r="C135" s="157" t="s">
        <v>127</v>
      </c>
      <c r="D135" s="160">
        <v>4</v>
      </c>
      <c r="E135" s="158">
        <v>4</v>
      </c>
      <c r="F135" s="158">
        <v>4</v>
      </c>
      <c r="G135" s="158">
        <v>4</v>
      </c>
      <c r="H135" s="170"/>
      <c r="I135" s="170"/>
      <c r="J135" s="170"/>
      <c r="K135" s="170"/>
      <c r="L135" s="170"/>
      <c r="M135" s="170"/>
      <c r="N135" s="170"/>
      <c r="O135" s="170"/>
      <c r="P135" s="170"/>
      <c r="Q135" s="170"/>
      <c r="R135" s="170"/>
      <c r="S135" s="170"/>
      <c r="T135" s="170"/>
      <c r="U135" s="170"/>
      <c r="V135" s="170"/>
      <c r="W135" s="170"/>
      <c r="X135" s="170"/>
      <c r="Y135" s="170"/>
      <c r="Z135" s="170"/>
      <c r="AA135" s="170"/>
      <c r="AB135" s="170"/>
      <c r="AC135" s="170"/>
      <c r="AD135" s="170"/>
      <c r="AE135" s="170"/>
      <c r="AF135" s="170"/>
      <c r="AG135" s="170"/>
      <c r="AH135" s="170"/>
      <c r="AI135" s="114"/>
      <c r="AJ135" s="114"/>
      <c r="AK135" s="114"/>
      <c r="AL135" s="114"/>
      <c r="AM135" s="114"/>
      <c r="AN135" s="70"/>
      <c r="AO135" s="114"/>
      <c r="AP135" s="114"/>
    </row>
    <row r="136" ht="15" spans="1:42">
      <c r="A136" s="155"/>
      <c r="B136" s="159"/>
      <c r="C136" s="157" t="s">
        <v>128</v>
      </c>
      <c r="D136" s="160">
        <v>3</v>
      </c>
      <c r="E136" s="158">
        <v>5.5</v>
      </c>
      <c r="F136" s="158">
        <v>3.5</v>
      </c>
      <c r="G136" s="158">
        <v>3</v>
      </c>
      <c r="H136" s="170"/>
      <c r="I136" s="170"/>
      <c r="J136" s="170"/>
      <c r="K136" s="170"/>
      <c r="L136" s="170"/>
      <c r="M136" s="170"/>
      <c r="N136" s="170"/>
      <c r="O136" s="170"/>
      <c r="P136" s="170"/>
      <c r="Q136" s="170"/>
      <c r="R136" s="170"/>
      <c r="S136" s="170"/>
      <c r="T136" s="170"/>
      <c r="U136" s="170"/>
      <c r="V136" s="170"/>
      <c r="W136" s="170"/>
      <c r="X136" s="170"/>
      <c r="Y136" s="170"/>
      <c r="Z136" s="170"/>
      <c r="AA136" s="170"/>
      <c r="AB136" s="170"/>
      <c r="AC136" s="170"/>
      <c r="AD136" s="170"/>
      <c r="AE136" s="170"/>
      <c r="AF136" s="170"/>
      <c r="AG136" s="170"/>
      <c r="AH136" s="170"/>
      <c r="AI136" s="114"/>
      <c r="AJ136" s="114"/>
      <c r="AK136" s="114"/>
      <c r="AL136" s="114"/>
      <c r="AM136" s="114"/>
      <c r="AN136" s="70"/>
      <c r="AO136" s="114"/>
      <c r="AP136" s="114"/>
    </row>
    <row r="137" ht="15" spans="1:42">
      <c r="A137" s="155" t="s">
        <v>47</v>
      </c>
      <c r="B137" s="156" t="s">
        <v>140</v>
      </c>
      <c r="C137" s="157" t="s">
        <v>126</v>
      </c>
      <c r="D137" s="160">
        <v>4</v>
      </c>
      <c r="E137" s="158">
        <v>4</v>
      </c>
      <c r="F137" s="158">
        <v>4</v>
      </c>
      <c r="G137" s="158">
        <v>4</v>
      </c>
      <c r="H137" s="158">
        <v>4</v>
      </c>
      <c r="I137" s="160"/>
      <c r="J137" s="160"/>
      <c r="K137" s="170" t="s">
        <v>133</v>
      </c>
      <c r="L137" s="170"/>
      <c r="M137" s="170"/>
      <c r="N137" s="170"/>
      <c r="O137" s="170"/>
      <c r="P137" s="170"/>
      <c r="Q137" s="170"/>
      <c r="R137" s="170"/>
      <c r="S137" s="170"/>
      <c r="T137" s="170"/>
      <c r="U137" s="170"/>
      <c r="V137" s="170"/>
      <c r="W137" s="170"/>
      <c r="X137" s="170"/>
      <c r="Y137" s="170"/>
      <c r="Z137" s="170"/>
      <c r="AA137" s="170"/>
      <c r="AB137" s="170"/>
      <c r="AC137" s="170"/>
      <c r="AD137" s="170"/>
      <c r="AE137" s="170"/>
      <c r="AF137" s="170"/>
      <c r="AG137" s="170"/>
      <c r="AH137" s="170"/>
      <c r="AI137" s="114">
        <f>IF(A137="","",COUNTIF(D137:AH138,"&gt;2")/2)</f>
        <v>5</v>
      </c>
      <c r="AJ137" s="114" cm="1">
        <f t="array" ref="AJ137">SUMPRODUCT(IFERROR((IFERROR(WEEKDAY($D$3:$AH$3,2),999)&lt;6)*D137:AH138,0))</f>
        <v>32</v>
      </c>
      <c r="AK137" s="114">
        <f>SUMPRODUCT((IFERROR(WEEKDAY($D$3:$AH$3,2),999)&lt;6)*D139:AH139)</f>
        <v>15</v>
      </c>
      <c r="AL137" s="114">
        <f>SUMPRODUCT(IFERROR((IFERROR(WEEKDAY($D$3:$AH$3,2),0)&gt;5)*D137:AH139,0))</f>
        <v>11</v>
      </c>
      <c r="AM137" s="114">
        <f>IFERROR(SUM(AJ137:AL139),"")</f>
        <v>58</v>
      </c>
      <c r="AN137" s="70" t="e">
        <f>VLOOKUP(A137,[1]Sheet1!$D:$M,10,0)</f>
        <v>#N/A</v>
      </c>
      <c r="AO137" s="114" cm="1">
        <f t="array" ref="AO137">SUMPRODUCT((IFERROR((D137:AH137+D138:AH138+D139:AH139),0)&gt;8)*1,IFERROR((D137:AH137+D138:AH138+D139:AH139-8),0))</f>
        <v>18</v>
      </c>
      <c r="AP137" s="114">
        <f>AM137-AO137</f>
        <v>40</v>
      </c>
    </row>
    <row r="138" ht="15" spans="1:42">
      <c r="A138" s="155"/>
      <c r="B138" s="159"/>
      <c r="C138" s="157" t="s">
        <v>127</v>
      </c>
      <c r="D138" s="160">
        <v>4</v>
      </c>
      <c r="E138" s="158">
        <v>4</v>
      </c>
      <c r="F138" s="158">
        <v>4</v>
      </c>
      <c r="G138" s="158">
        <v>4</v>
      </c>
      <c r="H138" s="158">
        <v>4</v>
      </c>
      <c r="I138" s="160"/>
      <c r="J138" s="160"/>
      <c r="K138" s="170"/>
      <c r="L138" s="170"/>
      <c r="M138" s="170"/>
      <c r="N138" s="170"/>
      <c r="O138" s="170"/>
      <c r="P138" s="170"/>
      <c r="Q138" s="170"/>
      <c r="R138" s="170"/>
      <c r="S138" s="170"/>
      <c r="T138" s="170"/>
      <c r="U138" s="170"/>
      <c r="V138" s="170"/>
      <c r="W138" s="170"/>
      <c r="X138" s="170"/>
      <c r="Y138" s="170"/>
      <c r="Z138" s="170"/>
      <c r="AA138" s="170"/>
      <c r="AB138" s="170"/>
      <c r="AC138" s="170"/>
      <c r="AD138" s="170"/>
      <c r="AE138" s="170"/>
      <c r="AF138" s="170"/>
      <c r="AG138" s="170"/>
      <c r="AH138" s="170"/>
      <c r="AI138" s="114"/>
      <c r="AJ138" s="114"/>
      <c r="AK138" s="114"/>
      <c r="AL138" s="114"/>
      <c r="AM138" s="114"/>
      <c r="AN138" s="70"/>
      <c r="AO138" s="114"/>
      <c r="AP138" s="114"/>
    </row>
    <row r="139" ht="15" spans="1:42">
      <c r="A139" s="155"/>
      <c r="B139" s="159"/>
      <c r="C139" s="157" t="s">
        <v>128</v>
      </c>
      <c r="D139" s="160">
        <v>3</v>
      </c>
      <c r="E139" s="158">
        <v>5.5</v>
      </c>
      <c r="F139" s="158">
        <v>3.5</v>
      </c>
      <c r="G139" s="158">
        <v>3</v>
      </c>
      <c r="H139" s="158">
        <v>3</v>
      </c>
      <c r="I139" s="160"/>
      <c r="J139" s="160"/>
      <c r="K139" s="170"/>
      <c r="L139" s="170"/>
      <c r="M139" s="170"/>
      <c r="N139" s="170"/>
      <c r="O139" s="170"/>
      <c r="P139" s="170"/>
      <c r="Q139" s="170"/>
      <c r="R139" s="170"/>
      <c r="S139" s="170"/>
      <c r="T139" s="170"/>
      <c r="U139" s="170"/>
      <c r="V139" s="170"/>
      <c r="W139" s="170"/>
      <c r="X139" s="170"/>
      <c r="Y139" s="170"/>
      <c r="Z139" s="170"/>
      <c r="AA139" s="170"/>
      <c r="AB139" s="170"/>
      <c r="AC139" s="170"/>
      <c r="AD139" s="170"/>
      <c r="AE139" s="170"/>
      <c r="AF139" s="170"/>
      <c r="AG139" s="170"/>
      <c r="AH139" s="170"/>
      <c r="AI139" s="114"/>
      <c r="AJ139" s="114"/>
      <c r="AK139" s="114"/>
      <c r="AL139" s="114"/>
      <c r="AM139" s="114"/>
      <c r="AN139" s="70"/>
      <c r="AO139" s="114"/>
      <c r="AP139" s="114"/>
    </row>
    <row r="140" ht="15" spans="1:42">
      <c r="A140" s="155" t="s">
        <v>48</v>
      </c>
      <c r="B140" s="156" t="s">
        <v>140</v>
      </c>
      <c r="C140" s="157" t="s">
        <v>126</v>
      </c>
      <c r="D140" s="160">
        <v>4</v>
      </c>
      <c r="E140" s="170" t="s">
        <v>133</v>
      </c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170"/>
      <c r="R140" s="170"/>
      <c r="S140" s="170"/>
      <c r="T140" s="170"/>
      <c r="U140" s="170"/>
      <c r="V140" s="170"/>
      <c r="W140" s="170"/>
      <c r="X140" s="170"/>
      <c r="Y140" s="170"/>
      <c r="Z140" s="170"/>
      <c r="AA140" s="170"/>
      <c r="AB140" s="170"/>
      <c r="AC140" s="170"/>
      <c r="AD140" s="170"/>
      <c r="AE140" s="170"/>
      <c r="AF140" s="170"/>
      <c r="AG140" s="170"/>
      <c r="AH140" s="170"/>
      <c r="AI140" s="114">
        <f>IF(A140="","",COUNTIF(D140:AH141,"&gt;2")/2)</f>
        <v>1</v>
      </c>
      <c r="AJ140" s="114" cm="1">
        <f t="array" ref="AJ140">SUMPRODUCT(IFERROR((IFERROR(WEEKDAY($D$3:$AH$3,2),999)&lt;6)*D140:AH141,0))</f>
        <v>8</v>
      </c>
      <c r="AK140" s="114">
        <f>SUMPRODUCT((IFERROR(WEEKDAY($D$3:$AH$3,2),999)&lt;6)*D142:AH142)</f>
        <v>3</v>
      </c>
      <c r="AL140" s="114">
        <f>SUMPRODUCT(IFERROR((IFERROR(WEEKDAY($D$3:$AH$3,2),0)&gt;5)*D140:AH142,0))</f>
        <v>0</v>
      </c>
      <c r="AM140" s="114">
        <f>IFERROR(SUM(AJ140:AL142),"")</f>
        <v>11</v>
      </c>
      <c r="AN140" s="70" t="e">
        <f>VLOOKUP(A140,[1]Sheet1!$D:$M,10,0)</f>
        <v>#N/A</v>
      </c>
      <c r="AO140" s="114" cm="1">
        <f t="array" ref="AO140">SUMPRODUCT((IFERROR((D140:AH140+D141:AH141+D142:AH142),0)&gt;8)*1,IFERROR((D140:AH140+D141:AH141+D142:AH142-8),0))</f>
        <v>3</v>
      </c>
      <c r="AP140" s="114">
        <f>AM140-AO140</f>
        <v>8</v>
      </c>
    </row>
    <row r="141" ht="15" spans="1:42">
      <c r="A141" s="155"/>
      <c r="B141" s="159"/>
      <c r="C141" s="157" t="s">
        <v>127</v>
      </c>
      <c r="D141" s="160">
        <v>4</v>
      </c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170"/>
      <c r="R141" s="170"/>
      <c r="S141" s="170"/>
      <c r="T141" s="170"/>
      <c r="U141" s="170"/>
      <c r="V141" s="170"/>
      <c r="W141" s="170"/>
      <c r="X141" s="170"/>
      <c r="Y141" s="170"/>
      <c r="Z141" s="170"/>
      <c r="AA141" s="170"/>
      <c r="AB141" s="170"/>
      <c r="AC141" s="170"/>
      <c r="AD141" s="170"/>
      <c r="AE141" s="170"/>
      <c r="AF141" s="170"/>
      <c r="AG141" s="170"/>
      <c r="AH141" s="170"/>
      <c r="AI141" s="114"/>
      <c r="AJ141" s="114"/>
      <c r="AK141" s="114"/>
      <c r="AL141" s="114"/>
      <c r="AM141" s="114"/>
      <c r="AN141" s="70"/>
      <c r="AO141" s="114"/>
      <c r="AP141" s="114"/>
    </row>
    <row r="142" ht="15" spans="1:42">
      <c r="A142" s="155"/>
      <c r="B142" s="159"/>
      <c r="C142" s="157" t="s">
        <v>128</v>
      </c>
      <c r="D142" s="160">
        <v>3</v>
      </c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0"/>
      <c r="R142" s="170"/>
      <c r="S142" s="170"/>
      <c r="T142" s="170"/>
      <c r="U142" s="170"/>
      <c r="V142" s="170"/>
      <c r="W142" s="170"/>
      <c r="X142" s="170"/>
      <c r="Y142" s="170"/>
      <c r="Z142" s="170"/>
      <c r="AA142" s="170"/>
      <c r="AB142" s="170"/>
      <c r="AC142" s="170"/>
      <c r="AD142" s="170"/>
      <c r="AE142" s="170"/>
      <c r="AF142" s="170"/>
      <c r="AG142" s="170"/>
      <c r="AH142" s="170"/>
      <c r="AI142" s="114"/>
      <c r="AJ142" s="114"/>
      <c r="AK142" s="114"/>
      <c r="AL142" s="114"/>
      <c r="AM142" s="114"/>
      <c r="AN142" s="70"/>
      <c r="AO142" s="114"/>
      <c r="AP142" s="114"/>
    </row>
    <row r="143" ht="15" spans="1:42">
      <c r="A143" s="155" t="s">
        <v>97</v>
      </c>
      <c r="B143" s="156" t="s">
        <v>140</v>
      </c>
      <c r="C143" s="157" t="s">
        <v>126</v>
      </c>
      <c r="D143" s="160"/>
      <c r="E143" s="160"/>
      <c r="F143" s="160" t="s">
        <v>142</v>
      </c>
      <c r="G143" s="160">
        <v>4</v>
      </c>
      <c r="H143" s="160">
        <v>4</v>
      </c>
      <c r="I143" s="160"/>
      <c r="J143" s="160">
        <v>4</v>
      </c>
      <c r="K143" s="160">
        <v>4</v>
      </c>
      <c r="L143" s="160">
        <v>4</v>
      </c>
      <c r="M143" s="160">
        <v>4</v>
      </c>
      <c r="N143" s="160">
        <v>4</v>
      </c>
      <c r="O143" s="160"/>
      <c r="P143" s="160">
        <v>4</v>
      </c>
      <c r="Q143" s="160">
        <v>4</v>
      </c>
      <c r="R143" s="170" t="s">
        <v>133</v>
      </c>
      <c r="S143" s="170"/>
      <c r="T143" s="170"/>
      <c r="U143" s="170"/>
      <c r="V143" s="170"/>
      <c r="W143" s="170"/>
      <c r="X143" s="170"/>
      <c r="Y143" s="170"/>
      <c r="Z143" s="170"/>
      <c r="AA143" s="170"/>
      <c r="AB143" s="170"/>
      <c r="AC143" s="170"/>
      <c r="AD143" s="170"/>
      <c r="AE143" s="170"/>
      <c r="AF143" s="170"/>
      <c r="AG143" s="170"/>
      <c r="AH143" s="170"/>
      <c r="AI143" s="114">
        <f>IF(A143="","",COUNTIF(D143:AH144,"&gt;2")/2)</f>
        <v>9</v>
      </c>
      <c r="AJ143" s="114" cm="1">
        <f t="array" ref="AJ143">SUMPRODUCT(IFERROR((IFERROR(WEEKDAY($D$3:$AH$3,2),999)&lt;6)*D143:AH144,0))</f>
        <v>56</v>
      </c>
      <c r="AK143" s="114">
        <f>SUMPRODUCT((IFERROR(WEEKDAY($D$3:$AH$3,2),999)&lt;6)*D145:AH145)</f>
        <v>22</v>
      </c>
      <c r="AL143" s="114">
        <f>SUMPRODUCT(IFERROR((IFERROR(WEEKDAY($D$3:$AH$3,2),0)&gt;5)*D143:AH145,0))</f>
        <v>22</v>
      </c>
      <c r="AM143" s="114">
        <f>IFERROR(SUM(AJ143:AL145),"")</f>
        <v>100</v>
      </c>
      <c r="AN143" s="70" t="e">
        <f>VLOOKUP(A143,[1]Sheet1!$D:$M,10,0)</f>
        <v>#N/A</v>
      </c>
      <c r="AO143" s="114" cm="1">
        <f t="array" ref="AO143">SUMPRODUCT((IFERROR((D143:AH143+D144:AH144+D145:AH145),0)&gt;8)*1,IFERROR((D143:AH143+D144:AH144+D145:AH145-8),0))</f>
        <v>28</v>
      </c>
      <c r="AP143" s="114">
        <f>AM143-AO143</f>
        <v>72</v>
      </c>
    </row>
    <row r="144" ht="15" spans="1:42">
      <c r="A144" s="155"/>
      <c r="B144" s="159"/>
      <c r="C144" s="157" t="s">
        <v>127</v>
      </c>
      <c r="D144" s="160"/>
      <c r="E144" s="160"/>
      <c r="F144" s="160"/>
      <c r="G144" s="160">
        <v>4</v>
      </c>
      <c r="H144" s="160">
        <v>4</v>
      </c>
      <c r="I144" s="160"/>
      <c r="J144" s="160">
        <v>4</v>
      </c>
      <c r="K144" s="160">
        <v>4</v>
      </c>
      <c r="L144" s="160">
        <v>4</v>
      </c>
      <c r="M144" s="160">
        <v>4</v>
      </c>
      <c r="N144" s="160">
        <v>4</v>
      </c>
      <c r="O144" s="160"/>
      <c r="P144" s="160">
        <v>4</v>
      </c>
      <c r="Q144" s="160">
        <v>4</v>
      </c>
      <c r="R144" s="170"/>
      <c r="S144" s="170"/>
      <c r="T144" s="170"/>
      <c r="U144" s="170"/>
      <c r="V144" s="170"/>
      <c r="W144" s="170"/>
      <c r="X144" s="170"/>
      <c r="Y144" s="170"/>
      <c r="Z144" s="170"/>
      <c r="AA144" s="170"/>
      <c r="AB144" s="170"/>
      <c r="AC144" s="170"/>
      <c r="AD144" s="170"/>
      <c r="AE144" s="170"/>
      <c r="AF144" s="170"/>
      <c r="AG144" s="170"/>
      <c r="AH144" s="170"/>
      <c r="AI144" s="114"/>
      <c r="AJ144" s="114"/>
      <c r="AK144" s="114"/>
      <c r="AL144" s="114"/>
      <c r="AM144" s="114"/>
      <c r="AN144" s="70"/>
      <c r="AO144" s="114"/>
      <c r="AP144" s="114"/>
    </row>
    <row r="145" ht="15" spans="1:42">
      <c r="A145" s="155"/>
      <c r="B145" s="159"/>
      <c r="C145" s="157" t="s">
        <v>128</v>
      </c>
      <c r="D145" s="160"/>
      <c r="E145" s="160"/>
      <c r="F145" s="160"/>
      <c r="G145" s="160">
        <v>3</v>
      </c>
      <c r="H145" s="160">
        <v>3</v>
      </c>
      <c r="I145" s="160"/>
      <c r="J145" s="160">
        <v>3.5</v>
      </c>
      <c r="K145" s="160">
        <v>3</v>
      </c>
      <c r="L145" s="160">
        <v>3.5</v>
      </c>
      <c r="M145" s="160">
        <v>3</v>
      </c>
      <c r="N145" s="160">
        <v>3</v>
      </c>
      <c r="O145" s="160"/>
      <c r="P145" s="160">
        <v>3</v>
      </c>
      <c r="Q145" s="160">
        <v>3</v>
      </c>
      <c r="R145" s="170"/>
      <c r="S145" s="170"/>
      <c r="T145" s="170"/>
      <c r="U145" s="170"/>
      <c r="V145" s="170"/>
      <c r="W145" s="170"/>
      <c r="X145" s="170"/>
      <c r="Y145" s="170"/>
      <c r="Z145" s="170"/>
      <c r="AA145" s="170"/>
      <c r="AB145" s="170"/>
      <c r="AC145" s="170"/>
      <c r="AD145" s="170"/>
      <c r="AE145" s="170"/>
      <c r="AF145" s="170"/>
      <c r="AG145" s="170"/>
      <c r="AH145" s="170"/>
      <c r="AI145" s="114"/>
      <c r="AJ145" s="114"/>
      <c r="AK145" s="114"/>
      <c r="AL145" s="114"/>
      <c r="AM145" s="114"/>
      <c r="AN145" s="70"/>
      <c r="AO145" s="114"/>
      <c r="AP145" s="114"/>
    </row>
    <row r="146" ht="15" spans="1:42">
      <c r="A146" s="155" t="s">
        <v>100</v>
      </c>
      <c r="B146" s="156" t="s">
        <v>140</v>
      </c>
      <c r="C146" s="157" t="s">
        <v>126</v>
      </c>
      <c r="D146" s="160"/>
      <c r="E146" s="160"/>
      <c r="F146" s="160"/>
      <c r="G146" s="160"/>
      <c r="H146" s="160"/>
      <c r="I146" s="160"/>
      <c r="J146" s="175"/>
      <c r="K146" s="160"/>
      <c r="L146" s="160" t="s">
        <v>143</v>
      </c>
      <c r="M146" s="160">
        <v>4</v>
      </c>
      <c r="N146" s="160">
        <v>4</v>
      </c>
      <c r="O146" s="160">
        <v>4</v>
      </c>
      <c r="P146" s="160"/>
      <c r="Q146" s="160">
        <v>4</v>
      </c>
      <c r="R146" s="160">
        <v>4</v>
      </c>
      <c r="S146" s="160">
        <v>4</v>
      </c>
      <c r="T146" s="160">
        <v>4</v>
      </c>
      <c r="U146" s="160">
        <v>4</v>
      </c>
      <c r="V146" s="160"/>
      <c r="W146" s="160"/>
      <c r="X146" s="160">
        <v>4</v>
      </c>
      <c r="Y146" s="160">
        <v>4</v>
      </c>
      <c r="Z146" s="160">
        <v>4</v>
      </c>
      <c r="AA146" s="160">
        <v>4</v>
      </c>
      <c r="AB146" s="160">
        <v>4</v>
      </c>
      <c r="AC146" s="160">
        <v>4</v>
      </c>
      <c r="AD146" s="160">
        <v>4</v>
      </c>
      <c r="AE146" s="160">
        <v>4</v>
      </c>
      <c r="AF146" s="160">
        <v>4</v>
      </c>
      <c r="AG146" s="160">
        <v>4</v>
      </c>
      <c r="AH146" s="160"/>
      <c r="AI146" s="114">
        <f>IF(A146="","",COUNTIF(D146:AH147,"&gt;2")/2)</f>
        <v>18</v>
      </c>
      <c r="AJ146" s="114" cm="1">
        <f t="array" ref="AJ146">SUMPRODUCT(IFERROR((IFERROR(WEEKDAY($D$3:$AH$3,2),999)&lt;6)*D146:AH147,0))</f>
        <v>119</v>
      </c>
      <c r="AK146" s="114">
        <f>SUMPRODUCT((IFERROR(WEEKDAY($D$3:$AH$3,2),999)&lt;6)*D148:AH148)</f>
        <v>42.5</v>
      </c>
      <c r="AL146" s="114">
        <f>SUMPRODUCT(IFERROR((IFERROR(WEEKDAY($D$3:$AH$3,2),0)&gt;5)*D146:AH148,0))</f>
        <v>33.5</v>
      </c>
      <c r="AM146" s="114">
        <f>IFERROR(SUM(AJ146:AL148),"")</f>
        <v>195</v>
      </c>
      <c r="AN146" s="70" t="e">
        <f>VLOOKUP(A146,[1]Sheet1!$D:$M,10,0)</f>
        <v>#N/A</v>
      </c>
      <c r="AO146" s="114" cm="1">
        <f t="array" ref="AO146">SUMPRODUCT((IFERROR((D146:AH146+D147:AH147+D148:AH148),0)&gt;8)*1,IFERROR((D146:AH146+D147:AH147+D148:AH148-8),0))</f>
        <v>52</v>
      </c>
      <c r="AP146" s="114">
        <f>AM146-AO146</f>
        <v>143</v>
      </c>
    </row>
    <row r="147" ht="15" spans="1:42">
      <c r="A147" s="155"/>
      <c r="B147" s="159"/>
      <c r="C147" s="157" t="s">
        <v>127</v>
      </c>
      <c r="D147" s="160"/>
      <c r="E147" s="160"/>
      <c r="F147" s="160"/>
      <c r="G147" s="160"/>
      <c r="H147" s="160"/>
      <c r="I147" s="160"/>
      <c r="J147" s="160"/>
      <c r="K147" s="160"/>
      <c r="L147" s="160"/>
      <c r="M147" s="160">
        <v>4</v>
      </c>
      <c r="N147" s="160">
        <v>4</v>
      </c>
      <c r="O147" s="160">
        <v>4</v>
      </c>
      <c r="P147" s="160"/>
      <c r="Q147" s="160">
        <v>4</v>
      </c>
      <c r="R147" s="160">
        <v>4</v>
      </c>
      <c r="S147" s="160">
        <v>4</v>
      </c>
      <c r="T147" s="160">
        <v>4</v>
      </c>
      <c r="U147" s="160">
        <v>3</v>
      </c>
      <c r="V147" s="160"/>
      <c r="W147" s="160"/>
      <c r="X147" s="160">
        <v>4</v>
      </c>
      <c r="Y147" s="160">
        <v>4</v>
      </c>
      <c r="Z147" s="160">
        <v>4</v>
      </c>
      <c r="AA147" s="160">
        <v>4</v>
      </c>
      <c r="AB147" s="160">
        <v>4</v>
      </c>
      <c r="AC147" s="160">
        <v>4</v>
      </c>
      <c r="AD147" s="160">
        <v>4</v>
      </c>
      <c r="AE147" s="160">
        <v>4</v>
      </c>
      <c r="AF147" s="160">
        <v>4</v>
      </c>
      <c r="AG147" s="160">
        <v>4</v>
      </c>
      <c r="AH147" s="160"/>
      <c r="AI147" s="114"/>
      <c r="AJ147" s="114"/>
      <c r="AK147" s="114"/>
      <c r="AL147" s="114"/>
      <c r="AM147" s="114"/>
      <c r="AN147" s="70"/>
      <c r="AO147" s="114"/>
      <c r="AP147" s="114"/>
    </row>
    <row r="148" ht="15" spans="1:42">
      <c r="A148" s="155"/>
      <c r="B148" s="159"/>
      <c r="C148" s="157" t="s">
        <v>128</v>
      </c>
      <c r="D148" s="160"/>
      <c r="E148" s="160"/>
      <c r="F148" s="160"/>
      <c r="G148" s="160"/>
      <c r="H148" s="160"/>
      <c r="I148" s="160"/>
      <c r="J148" s="160"/>
      <c r="K148" s="160"/>
      <c r="L148" s="160"/>
      <c r="M148" s="160">
        <v>4.5</v>
      </c>
      <c r="N148" s="160">
        <v>3</v>
      </c>
      <c r="O148" s="160">
        <v>3.5</v>
      </c>
      <c r="P148" s="160"/>
      <c r="Q148" s="160">
        <v>3</v>
      </c>
      <c r="R148" s="160">
        <v>3</v>
      </c>
      <c r="S148" s="160">
        <v>1</v>
      </c>
      <c r="T148" s="160">
        <v>3</v>
      </c>
      <c r="U148" s="160"/>
      <c r="V148" s="160"/>
      <c r="W148" s="160"/>
      <c r="X148" s="160">
        <v>5</v>
      </c>
      <c r="Y148" s="160">
        <v>4</v>
      </c>
      <c r="Z148" s="160">
        <v>3</v>
      </c>
      <c r="AA148" s="160">
        <v>3</v>
      </c>
      <c r="AB148" s="160">
        <v>3</v>
      </c>
      <c r="AC148" s="160">
        <v>3</v>
      </c>
      <c r="AD148" s="160">
        <v>3</v>
      </c>
      <c r="AE148" s="160">
        <v>3</v>
      </c>
      <c r="AF148" s="160">
        <v>3</v>
      </c>
      <c r="AG148" s="160">
        <v>1</v>
      </c>
      <c r="AH148" s="160"/>
      <c r="AI148" s="114"/>
      <c r="AJ148" s="114"/>
      <c r="AK148" s="114"/>
      <c r="AL148" s="114"/>
      <c r="AM148" s="114"/>
      <c r="AN148" s="70"/>
      <c r="AO148" s="114"/>
      <c r="AP148" s="114"/>
    </row>
    <row r="149" ht="15" spans="1:42">
      <c r="A149" s="155" t="s">
        <v>99</v>
      </c>
      <c r="B149" s="156" t="s">
        <v>140</v>
      </c>
      <c r="C149" s="157" t="s">
        <v>126</v>
      </c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 t="s">
        <v>144</v>
      </c>
      <c r="Q149" s="160">
        <v>4</v>
      </c>
      <c r="R149" s="160">
        <v>4</v>
      </c>
      <c r="S149" s="160">
        <v>4</v>
      </c>
      <c r="T149" s="160">
        <v>4</v>
      </c>
      <c r="U149" s="160">
        <v>4</v>
      </c>
      <c r="V149" s="160">
        <v>4</v>
      </c>
      <c r="W149" s="160">
        <v>4</v>
      </c>
      <c r="X149" s="160">
        <v>4</v>
      </c>
      <c r="Y149" s="160">
        <v>4</v>
      </c>
      <c r="Z149" s="160">
        <v>4</v>
      </c>
      <c r="AA149" s="160">
        <v>4</v>
      </c>
      <c r="AB149" s="160">
        <v>4</v>
      </c>
      <c r="AC149" s="160">
        <v>4</v>
      </c>
      <c r="AD149" s="160">
        <v>4</v>
      </c>
      <c r="AE149" s="160">
        <v>4</v>
      </c>
      <c r="AF149" s="160">
        <v>4</v>
      </c>
      <c r="AG149" s="160">
        <v>4</v>
      </c>
      <c r="AH149" s="160">
        <v>4</v>
      </c>
      <c r="AI149" s="114">
        <f>IF(A149="","",COUNTIF(D149:AH150,"&gt;2")/2)</f>
        <v>18</v>
      </c>
      <c r="AJ149" s="114" cm="1">
        <f t="array" ref="AJ149">SUMPRODUCT(IFERROR((IFERROR(WEEKDAY($D$3:$AH$3,2),999)&lt;6)*D149:AH150,0))</f>
        <v>112</v>
      </c>
      <c r="AK149" s="114">
        <f>SUMPRODUCT((IFERROR(WEEKDAY($D$3:$AH$3,2),999)&lt;6)*D151:AH151)</f>
        <v>43</v>
      </c>
      <c r="AL149" s="114">
        <f>SUMPRODUCT(IFERROR((IFERROR(WEEKDAY($D$3:$AH$3,2),0)&gt;5)*D149:AH151,0))</f>
        <v>44</v>
      </c>
      <c r="AM149" s="114">
        <f>IFERROR(SUM(AJ149:AL151),"")</f>
        <v>199</v>
      </c>
      <c r="AN149" s="70" t="e">
        <f>VLOOKUP(A149,[1]Sheet1!$D:$M,10,0)</f>
        <v>#N/A</v>
      </c>
      <c r="AO149" s="114" cm="1">
        <f t="array" ref="AO149">SUMPRODUCT((IFERROR((D149:AH149+D150:AH150+D151:AH151),0)&gt;8)*1,IFERROR((D149:AH149+D150:AH150+D151:AH151-8),0))</f>
        <v>55</v>
      </c>
      <c r="AP149" s="114">
        <f>AM149-AO149</f>
        <v>144</v>
      </c>
    </row>
    <row r="150" ht="15" spans="1:42">
      <c r="A150" s="155"/>
      <c r="B150" s="159"/>
      <c r="C150" s="157" t="s">
        <v>127</v>
      </c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>
        <v>4</v>
      </c>
      <c r="R150" s="160">
        <v>4</v>
      </c>
      <c r="S150" s="160">
        <v>4</v>
      </c>
      <c r="T150" s="160">
        <v>4</v>
      </c>
      <c r="U150" s="160">
        <v>4</v>
      </c>
      <c r="V150" s="160">
        <v>4</v>
      </c>
      <c r="W150" s="160">
        <v>4</v>
      </c>
      <c r="X150" s="160">
        <v>4</v>
      </c>
      <c r="Y150" s="160">
        <v>4</v>
      </c>
      <c r="Z150" s="160">
        <v>4</v>
      </c>
      <c r="AA150" s="160">
        <v>4</v>
      </c>
      <c r="AB150" s="160">
        <v>4</v>
      </c>
      <c r="AC150" s="160">
        <v>4</v>
      </c>
      <c r="AD150" s="160">
        <v>4</v>
      </c>
      <c r="AE150" s="160">
        <v>4</v>
      </c>
      <c r="AF150" s="160">
        <v>4</v>
      </c>
      <c r="AG150" s="160">
        <v>4</v>
      </c>
      <c r="AH150" s="160">
        <v>4</v>
      </c>
      <c r="AI150" s="114"/>
      <c r="AJ150" s="114"/>
      <c r="AK150" s="114"/>
      <c r="AL150" s="114"/>
      <c r="AM150" s="114"/>
      <c r="AN150" s="70"/>
      <c r="AO150" s="114"/>
      <c r="AP150" s="114"/>
    </row>
    <row r="151" ht="15" spans="1:42">
      <c r="A151" s="155"/>
      <c r="B151" s="159"/>
      <c r="C151" s="157" t="s">
        <v>128</v>
      </c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>
        <v>3</v>
      </c>
      <c r="R151" s="160">
        <v>3</v>
      </c>
      <c r="S151" s="160">
        <v>3</v>
      </c>
      <c r="T151" s="160">
        <v>3</v>
      </c>
      <c r="U151" s="160">
        <v>3</v>
      </c>
      <c r="V151" s="160">
        <v>3</v>
      </c>
      <c r="W151" s="160">
        <v>3</v>
      </c>
      <c r="X151" s="160">
        <v>3.5</v>
      </c>
      <c r="Y151" s="160">
        <v>3</v>
      </c>
      <c r="Z151" s="160">
        <v>3</v>
      </c>
      <c r="AA151" s="160">
        <v>3</v>
      </c>
      <c r="AB151" s="160">
        <v>3</v>
      </c>
      <c r="AC151" s="160">
        <v>3</v>
      </c>
      <c r="AD151" s="160">
        <v>3</v>
      </c>
      <c r="AE151" s="160">
        <v>3</v>
      </c>
      <c r="AF151" s="160">
        <v>3</v>
      </c>
      <c r="AG151" s="160">
        <v>3</v>
      </c>
      <c r="AH151" s="160">
        <v>3.5</v>
      </c>
      <c r="AI151" s="114"/>
      <c r="AJ151" s="114"/>
      <c r="AK151" s="114"/>
      <c r="AL151" s="114"/>
      <c r="AM151" s="114"/>
      <c r="AN151" s="70"/>
      <c r="AO151" s="114"/>
      <c r="AP151" s="114"/>
    </row>
    <row r="152" ht="15" spans="1:42">
      <c r="A152" s="182" t="s">
        <v>98</v>
      </c>
      <c r="B152" s="156" t="s">
        <v>140</v>
      </c>
      <c r="C152" s="157" t="s">
        <v>126</v>
      </c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 t="s">
        <v>145</v>
      </c>
      <c r="T152" s="160">
        <v>4</v>
      </c>
      <c r="U152" s="160" t="s">
        <v>146</v>
      </c>
      <c r="V152" s="160">
        <v>4</v>
      </c>
      <c r="W152" s="160">
        <v>4</v>
      </c>
      <c r="X152" s="160">
        <v>4</v>
      </c>
      <c r="Y152" s="160">
        <v>4</v>
      </c>
      <c r="Z152" s="160">
        <v>4</v>
      </c>
      <c r="AA152" s="160">
        <v>4</v>
      </c>
      <c r="AB152" s="160">
        <v>4</v>
      </c>
      <c r="AC152" s="160">
        <v>4</v>
      </c>
      <c r="AD152" s="160">
        <v>4</v>
      </c>
      <c r="AE152" s="160">
        <v>4</v>
      </c>
      <c r="AF152" s="160">
        <v>4</v>
      </c>
      <c r="AG152" s="160">
        <v>4</v>
      </c>
      <c r="AH152" s="160">
        <v>4</v>
      </c>
      <c r="AI152" s="114">
        <f>IF(A152="","",COUNTIF(D152:AH153,"&gt;2")/2)</f>
        <v>14</v>
      </c>
      <c r="AJ152" s="114" cm="1">
        <f t="array" ref="AJ152">SUMPRODUCT(IFERROR((IFERROR(WEEKDAY($D$3:$AH$3,2),999)&lt;6)*D152:AH153,0))</f>
        <v>80</v>
      </c>
      <c r="AK152" s="114">
        <f>SUMPRODUCT((IFERROR(WEEKDAY($D$3:$AH$3,2),999)&lt;6)*D154:AH154)</f>
        <v>29.5</v>
      </c>
      <c r="AL152" s="114">
        <f>SUMPRODUCT(IFERROR((IFERROR(WEEKDAY($D$3:$AH$3,2),0)&gt;5)*D152:AH154,0))</f>
        <v>45</v>
      </c>
      <c r="AM152" s="114">
        <f>IFERROR(SUM(AJ152:AL154),"")</f>
        <v>154.5</v>
      </c>
      <c r="AN152" s="70" t="e">
        <f>VLOOKUP(A152,[1]Sheet1!$D:$M,10,0)</f>
        <v>#N/A</v>
      </c>
      <c r="AO152" s="114" cm="1">
        <f t="array" ref="AO152">SUMPRODUCT((IFERROR((D152:AH152+D153:AH153+D154:AH154),0)&gt;8)*1,IFERROR((D152:AH152+D153:AH153+D154:AH154-8),0))</f>
        <v>42.5</v>
      </c>
      <c r="AP152" s="114">
        <f>AM152-AO152</f>
        <v>112</v>
      </c>
    </row>
    <row r="153" ht="15" spans="1:42">
      <c r="A153" s="182"/>
      <c r="B153" s="159"/>
      <c r="C153" s="157" t="s">
        <v>127</v>
      </c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>
        <v>4</v>
      </c>
      <c r="U153" s="160" t="s">
        <v>146</v>
      </c>
      <c r="V153" s="160">
        <v>4</v>
      </c>
      <c r="W153" s="160">
        <v>4</v>
      </c>
      <c r="X153" s="160">
        <v>4</v>
      </c>
      <c r="Y153" s="160">
        <v>4</v>
      </c>
      <c r="Z153" s="160">
        <v>4</v>
      </c>
      <c r="AA153" s="160">
        <v>4</v>
      </c>
      <c r="AB153" s="160">
        <v>4</v>
      </c>
      <c r="AC153" s="160">
        <v>4</v>
      </c>
      <c r="AD153" s="160">
        <v>4</v>
      </c>
      <c r="AE153" s="160">
        <v>4</v>
      </c>
      <c r="AF153" s="160">
        <v>4</v>
      </c>
      <c r="AG153" s="160">
        <v>4</v>
      </c>
      <c r="AH153" s="160">
        <v>4</v>
      </c>
      <c r="AI153" s="114"/>
      <c r="AJ153" s="114"/>
      <c r="AK153" s="114"/>
      <c r="AL153" s="114"/>
      <c r="AM153" s="114"/>
      <c r="AN153" s="70"/>
      <c r="AO153" s="114"/>
      <c r="AP153" s="114"/>
    </row>
    <row r="154" ht="15" spans="1:42">
      <c r="A154" s="182"/>
      <c r="B154" s="159"/>
      <c r="C154" s="157" t="s">
        <v>128</v>
      </c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>
        <v>3</v>
      </c>
      <c r="U154" s="160"/>
      <c r="V154" s="160">
        <v>3</v>
      </c>
      <c r="W154" s="160">
        <v>3</v>
      </c>
      <c r="X154" s="160">
        <v>3</v>
      </c>
      <c r="Y154" s="160">
        <v>3</v>
      </c>
      <c r="Z154" s="160">
        <v>4</v>
      </c>
      <c r="AA154" s="160">
        <v>1</v>
      </c>
      <c r="AB154" s="160">
        <v>3.5</v>
      </c>
      <c r="AC154" s="160">
        <v>4</v>
      </c>
      <c r="AD154" s="160">
        <v>3</v>
      </c>
      <c r="AE154" s="160">
        <v>3</v>
      </c>
      <c r="AF154" s="160">
        <v>3</v>
      </c>
      <c r="AG154" s="160">
        <v>3</v>
      </c>
      <c r="AH154" s="160">
        <v>3</v>
      </c>
      <c r="AI154" s="114"/>
      <c r="AJ154" s="114"/>
      <c r="AK154" s="114"/>
      <c r="AL154" s="114"/>
      <c r="AM154" s="114"/>
      <c r="AN154" s="70"/>
      <c r="AO154" s="114"/>
      <c r="AP154" s="114"/>
    </row>
    <row r="155" spans="1:42">
      <c r="A155" s="183" t="s">
        <v>81</v>
      </c>
      <c r="B155" s="73" t="s">
        <v>17</v>
      </c>
      <c r="C155" s="73" t="s">
        <v>126</v>
      </c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>
        <v>4</v>
      </c>
      <c r="AA155" s="73">
        <v>4</v>
      </c>
      <c r="AB155" s="73">
        <v>4</v>
      </c>
      <c r="AC155" s="73">
        <v>4</v>
      </c>
      <c r="AD155" s="73">
        <v>4</v>
      </c>
      <c r="AE155" s="73">
        <v>4</v>
      </c>
      <c r="AF155" s="73">
        <v>4</v>
      </c>
      <c r="AG155" s="73">
        <v>4</v>
      </c>
      <c r="AH155" s="74">
        <v>4</v>
      </c>
      <c r="AI155" s="114">
        <f>IF(A155="","",COUNTIF(D155:AH156,"&gt;2")/2)</f>
        <v>9</v>
      </c>
      <c r="AJ155" s="114" cm="1">
        <f t="array" ref="AJ155">SUMPRODUCT(IFERROR((IFERROR(WEEKDAY($D$3:$AH$3,2),999)&lt;6)*D155:AH156,0))</f>
        <v>56</v>
      </c>
      <c r="AK155" s="114">
        <f>SUMPRODUCT((IFERROR(WEEKDAY($D$3:$AH$3,2),999)&lt;6)*D157:AH157)</f>
        <v>26</v>
      </c>
      <c r="AL155" s="114">
        <f>SUMPRODUCT(IFERROR((IFERROR(WEEKDAY($D$3:$AH$3,2),0)&gt;5)*D155:AH157,0))</f>
        <v>29</v>
      </c>
      <c r="AM155" s="114">
        <f>IFERROR(SUM(AJ155:AL157),"")</f>
        <v>111</v>
      </c>
      <c r="AN155" s="70" t="e">
        <f>VLOOKUP(A155,[1]Sheet1!$D:$M,10,0)</f>
        <v>#N/A</v>
      </c>
      <c r="AO155" s="114" cm="1">
        <f t="array" ref="AO155">SUMPRODUCT((IFERROR((D155:AH155+D156:AH156+D157:AH157),0)&gt;8)*1,IFERROR((D155:AH155+D156:AH156+D157:AH157-8),0))</f>
        <v>39</v>
      </c>
      <c r="AP155" s="114">
        <f>AM155-AO155</f>
        <v>72</v>
      </c>
    </row>
    <row r="156" spans="1:42">
      <c r="A156" s="184"/>
      <c r="B156" s="73"/>
      <c r="C156" s="73" t="s">
        <v>127</v>
      </c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>
        <v>4</v>
      </c>
      <c r="AA156" s="73">
        <v>4</v>
      </c>
      <c r="AB156" s="73">
        <v>4</v>
      </c>
      <c r="AC156" s="73">
        <v>4</v>
      </c>
      <c r="AD156" s="73">
        <v>4</v>
      </c>
      <c r="AE156" s="73">
        <v>4</v>
      </c>
      <c r="AF156" s="73">
        <v>4</v>
      </c>
      <c r="AG156" s="73">
        <v>4</v>
      </c>
      <c r="AH156" s="74">
        <v>4</v>
      </c>
      <c r="AI156" s="114"/>
      <c r="AJ156" s="114"/>
      <c r="AK156" s="114"/>
      <c r="AL156" s="114"/>
      <c r="AM156" s="114"/>
      <c r="AN156" s="70"/>
      <c r="AO156" s="114"/>
      <c r="AP156" s="114"/>
    </row>
    <row r="157" spans="1:42">
      <c r="A157" s="185"/>
      <c r="B157" s="73"/>
      <c r="C157" s="73" t="s">
        <v>128</v>
      </c>
      <c r="D157" s="73"/>
      <c r="E157" s="73"/>
      <c r="F157" s="73"/>
      <c r="G157" s="73"/>
      <c r="H157" s="73"/>
      <c r="I157" s="73"/>
      <c r="J157" s="73"/>
      <c r="K157" s="73"/>
      <c r="L157" s="73"/>
      <c r="M157" s="74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>
        <v>1.5</v>
      </c>
      <c r="AA157" s="73">
        <v>5</v>
      </c>
      <c r="AB157" s="73">
        <v>5</v>
      </c>
      <c r="AC157" s="74">
        <v>9.5</v>
      </c>
      <c r="AD157" s="73">
        <v>3.5</v>
      </c>
      <c r="AE157" s="73">
        <v>3.5</v>
      </c>
      <c r="AF157" s="73">
        <v>3</v>
      </c>
      <c r="AG157" s="74">
        <v>4</v>
      </c>
      <c r="AH157" s="74">
        <v>4</v>
      </c>
      <c r="AI157" s="114"/>
      <c r="AJ157" s="114"/>
      <c r="AK157" s="114"/>
      <c r="AL157" s="114"/>
      <c r="AM157" s="114"/>
      <c r="AN157" s="70"/>
      <c r="AO157" s="114"/>
      <c r="AP157" s="114"/>
    </row>
    <row r="158" spans="1:42">
      <c r="A158" s="119" t="s">
        <v>82</v>
      </c>
      <c r="B158" s="73" t="s">
        <v>17</v>
      </c>
      <c r="C158" s="73" t="s">
        <v>126</v>
      </c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>
        <v>4</v>
      </c>
      <c r="AG158" s="73">
        <v>4</v>
      </c>
      <c r="AH158" s="73">
        <v>4</v>
      </c>
      <c r="AI158" s="114">
        <f>IF(A158="","",COUNTIF(D158:AH159,"&gt;2")/2)</f>
        <v>3</v>
      </c>
      <c r="AJ158" s="114" cm="1">
        <f t="array" ref="AJ158">SUMPRODUCT(IFERROR((IFERROR(WEEKDAY($D$3:$AH$3,2),999)&lt;6)*D158:AH159,0))</f>
        <v>24</v>
      </c>
      <c r="AK158" s="114">
        <f>SUMPRODUCT((IFERROR(WEEKDAY($D$3:$AH$3,2),999)&lt;6)*D160:AH160)</f>
        <v>12.5</v>
      </c>
      <c r="AL158" s="114">
        <f>SUMPRODUCT(IFERROR((IFERROR(WEEKDAY($D$3:$AH$3,2),0)&gt;5)*D158:AH160,0))</f>
        <v>0</v>
      </c>
      <c r="AM158" s="114">
        <f>IFERROR(SUM(AJ158:AL160),"")</f>
        <v>36.5</v>
      </c>
      <c r="AN158" s="70" t="e">
        <f>VLOOKUP(A158,[1]Sheet1!$D:$M,10,0)</f>
        <v>#N/A</v>
      </c>
      <c r="AO158" s="114" cm="1">
        <f t="array" ref="AO158">SUMPRODUCT((IFERROR((D158:AH158+D159:AH159+D160:AH160),0)&gt;8)*1,IFERROR((D158:AH158+D159:AH159+D160:AH160-8),0))</f>
        <v>12.5</v>
      </c>
      <c r="AP158" s="114">
        <f>AM158-AO158</f>
        <v>24</v>
      </c>
    </row>
    <row r="159" spans="1:42">
      <c r="A159" s="119"/>
      <c r="B159" s="73"/>
      <c r="C159" s="73" t="s">
        <v>127</v>
      </c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>
        <v>4</v>
      </c>
      <c r="AG159" s="73">
        <v>4</v>
      </c>
      <c r="AH159" s="73">
        <v>4</v>
      </c>
      <c r="AI159" s="114"/>
      <c r="AJ159" s="114"/>
      <c r="AK159" s="114"/>
      <c r="AL159" s="114"/>
      <c r="AM159" s="114"/>
      <c r="AN159" s="70"/>
      <c r="AO159" s="114"/>
      <c r="AP159" s="114"/>
    </row>
    <row r="160" spans="1:42">
      <c r="A160" s="119"/>
      <c r="B160" s="73"/>
      <c r="C160" s="73" t="s">
        <v>128</v>
      </c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>
        <v>4</v>
      </c>
      <c r="AG160" s="73">
        <v>4</v>
      </c>
      <c r="AH160" s="73">
        <v>4.5</v>
      </c>
      <c r="AI160" s="114"/>
      <c r="AJ160" s="114"/>
      <c r="AK160" s="114"/>
      <c r="AL160" s="114"/>
      <c r="AM160" s="114"/>
      <c r="AN160" s="70"/>
      <c r="AO160" s="114"/>
      <c r="AP160" s="114"/>
    </row>
    <row r="161" spans="1:42">
      <c r="A161" s="119" t="s">
        <v>83</v>
      </c>
      <c r="B161" s="73" t="s">
        <v>17</v>
      </c>
      <c r="C161" s="73" t="s">
        <v>126</v>
      </c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>
        <v>4</v>
      </c>
      <c r="AG161" s="73">
        <v>4</v>
      </c>
      <c r="AH161" s="73">
        <v>4</v>
      </c>
      <c r="AI161" s="114">
        <f>IF(A161="","",COUNTIF(D161:AH162,"&gt;2")/2)</f>
        <v>3</v>
      </c>
      <c r="AJ161" s="114" cm="1">
        <f t="array" ref="AJ161">SUMPRODUCT(IFERROR((IFERROR(WEEKDAY($D$3:$AH$3,2),999)&lt;6)*D161:AH162,0))</f>
        <v>24</v>
      </c>
      <c r="AK161" s="114">
        <f>SUMPRODUCT((IFERROR(WEEKDAY($D$3:$AH$3,2),999)&lt;6)*D163:AH163)</f>
        <v>12.5</v>
      </c>
      <c r="AL161" s="114">
        <f>SUMPRODUCT(IFERROR((IFERROR(WEEKDAY($D$3:$AH$3,2),0)&gt;5)*D161:AH163,0))</f>
        <v>0</v>
      </c>
      <c r="AM161" s="114">
        <f>IFERROR(SUM(AJ161:AL163),"")</f>
        <v>36.5</v>
      </c>
      <c r="AN161" s="70" t="e">
        <f>VLOOKUP(A161,[1]Sheet1!$D:$M,10,0)</f>
        <v>#N/A</v>
      </c>
      <c r="AO161" s="114" cm="1">
        <f t="array" ref="AO161">SUMPRODUCT((IFERROR((D161:AH161+D162:AH162+D163:AH163),0)&gt;8)*1,IFERROR((D161:AH161+D162:AH162+D163:AH163-8),0))</f>
        <v>12.5</v>
      </c>
      <c r="AP161" s="114">
        <f>AM161-AO161</f>
        <v>24</v>
      </c>
    </row>
    <row r="162" spans="1:42">
      <c r="A162" s="119"/>
      <c r="B162" s="73"/>
      <c r="C162" s="73" t="s">
        <v>127</v>
      </c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>
        <v>4</v>
      </c>
      <c r="AG162" s="73">
        <v>4</v>
      </c>
      <c r="AH162" s="73">
        <v>4</v>
      </c>
      <c r="AI162" s="114"/>
      <c r="AJ162" s="114"/>
      <c r="AK162" s="114"/>
      <c r="AL162" s="114"/>
      <c r="AM162" s="114"/>
      <c r="AN162" s="70"/>
      <c r="AO162" s="114"/>
      <c r="AP162" s="114"/>
    </row>
    <row r="163" spans="1:42">
      <c r="A163" s="119"/>
      <c r="B163" s="73"/>
      <c r="C163" s="73" t="s">
        <v>128</v>
      </c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>
        <v>4</v>
      </c>
      <c r="AG163" s="73">
        <v>4</v>
      </c>
      <c r="AH163" s="73">
        <v>4.5</v>
      </c>
      <c r="AI163" s="114"/>
      <c r="AJ163" s="114"/>
      <c r="AK163" s="114"/>
      <c r="AL163" s="114"/>
      <c r="AM163" s="114"/>
      <c r="AN163" s="70"/>
      <c r="AO163" s="114"/>
      <c r="AP163" s="114"/>
    </row>
    <row r="164" spans="1:42">
      <c r="A164" s="186" t="s">
        <v>84</v>
      </c>
      <c r="B164" s="73" t="s">
        <v>17</v>
      </c>
      <c r="C164" s="73" t="s">
        <v>126</v>
      </c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>
        <v>4</v>
      </c>
      <c r="AA164" s="73">
        <v>4</v>
      </c>
      <c r="AB164" s="73">
        <v>4</v>
      </c>
      <c r="AC164" s="73">
        <v>4</v>
      </c>
      <c r="AD164" s="73">
        <v>4</v>
      </c>
      <c r="AE164" s="73">
        <v>4</v>
      </c>
      <c r="AF164" s="73">
        <v>4</v>
      </c>
      <c r="AG164" s="73">
        <v>4</v>
      </c>
      <c r="AH164" s="73">
        <v>4</v>
      </c>
      <c r="AI164" s="114">
        <f>IF(A164="","",COUNTIF(D164:AH165,"&gt;2")/2)</f>
        <v>9</v>
      </c>
      <c r="AJ164" s="114" cm="1">
        <f t="array" ref="AJ164">SUMPRODUCT(IFERROR((IFERROR(WEEKDAY($D$3:$AH$3,2),999)&lt;6)*D164:AH165,0))</f>
        <v>56</v>
      </c>
      <c r="AK164" s="114">
        <f>SUMPRODUCT((IFERROR(WEEKDAY($D$3:$AH$3,2),999)&lt;6)*D166:AH166)</f>
        <v>27.5</v>
      </c>
      <c r="AL164" s="114">
        <f>SUMPRODUCT(IFERROR((IFERROR(WEEKDAY($D$3:$AH$3,2),0)&gt;5)*D164:AH166,0))</f>
        <v>22</v>
      </c>
      <c r="AM164" s="114">
        <f>IFERROR(SUM(AJ164:AL166),"")</f>
        <v>105.5</v>
      </c>
      <c r="AN164" s="70" t="e">
        <f>VLOOKUP(A164,[1]Sheet1!$D:$M,10,0)</f>
        <v>#N/A</v>
      </c>
      <c r="AO164" s="114" cm="1">
        <f t="array" ref="AO164">SUMPRODUCT((IFERROR((D164:AH164+D165:AH165+D166:AH166),0)&gt;8)*1,IFERROR((D164:AH164+D165:AH165+D166:AH166-8),0))</f>
        <v>33.5</v>
      </c>
      <c r="AP164" s="114">
        <f>AM164-AO164</f>
        <v>72</v>
      </c>
    </row>
    <row r="165" spans="1:42">
      <c r="A165" s="186"/>
      <c r="B165" s="73"/>
      <c r="C165" s="73" t="s">
        <v>127</v>
      </c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>
        <v>4</v>
      </c>
      <c r="AA165" s="73">
        <v>4</v>
      </c>
      <c r="AB165" s="73">
        <v>4</v>
      </c>
      <c r="AC165" s="73">
        <v>4</v>
      </c>
      <c r="AD165" s="73">
        <v>4</v>
      </c>
      <c r="AE165" s="73">
        <v>4</v>
      </c>
      <c r="AF165" s="73">
        <v>4</v>
      </c>
      <c r="AG165" s="73">
        <v>4</v>
      </c>
      <c r="AH165" s="73">
        <v>4</v>
      </c>
      <c r="AI165" s="114"/>
      <c r="AJ165" s="114"/>
      <c r="AK165" s="114"/>
      <c r="AL165" s="114"/>
      <c r="AM165" s="114"/>
      <c r="AN165" s="70"/>
      <c r="AO165" s="114"/>
      <c r="AP165" s="114"/>
    </row>
    <row r="166" spans="1:42">
      <c r="A166" s="186"/>
      <c r="B166" s="73"/>
      <c r="C166" s="73" t="s">
        <v>128</v>
      </c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>
        <v>3</v>
      </c>
      <c r="AA166" s="73">
        <v>3</v>
      </c>
      <c r="AB166" s="73">
        <v>3</v>
      </c>
      <c r="AC166" s="73">
        <v>3</v>
      </c>
      <c r="AD166" s="73">
        <v>3</v>
      </c>
      <c r="AE166" s="73">
        <v>3</v>
      </c>
      <c r="AF166" s="73">
        <v>5.5</v>
      </c>
      <c r="AG166" s="73">
        <v>5</v>
      </c>
      <c r="AH166" s="73">
        <v>5</v>
      </c>
      <c r="AI166" s="114"/>
      <c r="AJ166" s="114"/>
      <c r="AK166" s="114"/>
      <c r="AL166" s="114"/>
      <c r="AM166" s="114"/>
      <c r="AN166" s="70"/>
      <c r="AO166" s="114"/>
      <c r="AP166" s="114"/>
    </row>
    <row r="167" spans="1:42">
      <c r="A167" s="119" t="s">
        <v>85</v>
      </c>
      <c r="B167" s="73" t="s">
        <v>17</v>
      </c>
      <c r="C167" s="73" t="s">
        <v>126</v>
      </c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4"/>
      <c r="Z167" s="74"/>
      <c r="AA167" s="74"/>
      <c r="AB167" s="73"/>
      <c r="AC167" s="73"/>
      <c r="AD167" s="73"/>
      <c r="AE167" s="73"/>
      <c r="AF167" s="74"/>
      <c r="AG167" s="74"/>
      <c r="AH167" s="74">
        <v>4</v>
      </c>
      <c r="AI167" s="114">
        <f>IF(A167="","",COUNTIF(D167:AH168,"&gt;2")/2)</f>
        <v>1</v>
      </c>
      <c r="AJ167" s="114" cm="1">
        <f t="array" ref="AJ167">SUMPRODUCT(IFERROR((IFERROR(WEEKDAY($D$3:$AH$3,2),999)&lt;6)*D167:AH168,0))</f>
        <v>8</v>
      </c>
      <c r="AK167" s="114">
        <f>SUMPRODUCT((IFERROR(WEEKDAY($D$3:$AH$3,2),999)&lt;6)*D169:AH169)</f>
        <v>8</v>
      </c>
      <c r="AL167" s="114">
        <f>SUMPRODUCT(IFERROR((IFERROR(WEEKDAY($D$3:$AH$3,2),0)&gt;5)*D167:AH169,0))</f>
        <v>0</v>
      </c>
      <c r="AM167" s="114">
        <f>IFERROR(SUM(AJ167:AL169),"")</f>
        <v>16</v>
      </c>
      <c r="AN167" s="70" t="e">
        <f>VLOOKUP(A167,[1]Sheet1!$D:$M,10,0)</f>
        <v>#N/A</v>
      </c>
      <c r="AO167" s="114" cm="1">
        <f t="array" ref="AO167">SUMPRODUCT((IFERROR((D167:AH167+D168:AH168+D169:AH169),0)&gt;8)*1,IFERROR((D167:AH167+D168:AH168+D169:AH169-8),0))</f>
        <v>8</v>
      </c>
      <c r="AP167" s="114">
        <f>AM167-AO167</f>
        <v>8</v>
      </c>
    </row>
    <row r="168" spans="1:42">
      <c r="A168" s="119"/>
      <c r="B168" s="73"/>
      <c r="C168" s="73" t="s">
        <v>127</v>
      </c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4"/>
      <c r="Z168" s="74"/>
      <c r="AA168" s="74"/>
      <c r="AB168" s="73"/>
      <c r="AC168" s="73"/>
      <c r="AD168" s="73"/>
      <c r="AE168" s="73"/>
      <c r="AF168" s="74"/>
      <c r="AG168" s="74"/>
      <c r="AH168" s="74">
        <v>4</v>
      </c>
      <c r="AI168" s="114"/>
      <c r="AJ168" s="114"/>
      <c r="AK168" s="114"/>
      <c r="AL168" s="114"/>
      <c r="AM168" s="114"/>
      <c r="AN168" s="70"/>
      <c r="AO168" s="114"/>
      <c r="AP168" s="114"/>
    </row>
    <row r="169" spans="1:42">
      <c r="A169" s="119"/>
      <c r="B169" s="73"/>
      <c r="C169" s="73" t="s">
        <v>128</v>
      </c>
      <c r="D169" s="73"/>
      <c r="E169" s="73"/>
      <c r="F169" s="73"/>
      <c r="G169" s="73"/>
      <c r="H169" s="73"/>
      <c r="I169" s="73"/>
      <c r="J169" s="73"/>
      <c r="K169" s="73"/>
      <c r="L169" s="73"/>
      <c r="M169" s="74"/>
      <c r="N169" s="73"/>
      <c r="O169" s="74"/>
      <c r="P169" s="74"/>
      <c r="Q169" s="74"/>
      <c r="R169" s="74"/>
      <c r="S169" s="73"/>
      <c r="T169" s="73"/>
      <c r="U169" s="73"/>
      <c r="V169" s="73"/>
      <c r="W169" s="73"/>
      <c r="X169" s="73"/>
      <c r="Y169" s="73"/>
      <c r="Z169" s="74"/>
      <c r="AA169" s="74"/>
      <c r="AB169" s="73"/>
      <c r="AC169" s="73"/>
      <c r="AD169" s="73"/>
      <c r="AE169" s="73"/>
      <c r="AF169" s="74"/>
      <c r="AG169" s="74"/>
      <c r="AH169" s="74">
        <v>8</v>
      </c>
      <c r="AI169" s="114"/>
      <c r="AJ169" s="114"/>
      <c r="AK169" s="114"/>
      <c r="AL169" s="114"/>
      <c r="AM169" s="114"/>
      <c r="AN169" s="70"/>
      <c r="AO169" s="114"/>
      <c r="AP169" s="114"/>
    </row>
    <row r="170" ht="15" spans="1:42">
      <c r="A170" s="182" t="s">
        <v>102</v>
      </c>
      <c r="B170" s="156" t="s">
        <v>140</v>
      </c>
      <c r="C170" s="157"/>
      <c r="D170" s="160"/>
      <c r="E170" s="160"/>
      <c r="F170" s="160"/>
      <c r="G170" s="160"/>
      <c r="H170" s="160"/>
      <c r="I170" s="160"/>
      <c r="J170" s="160"/>
      <c r="K170" s="160"/>
      <c r="L170" s="160"/>
      <c r="M170" s="160"/>
      <c r="N170" s="160"/>
      <c r="O170" s="160"/>
      <c r="P170" s="160"/>
      <c r="Q170" s="160"/>
      <c r="R170" s="160"/>
      <c r="S170" s="160"/>
      <c r="T170" s="160"/>
      <c r="U170" s="160"/>
      <c r="V170" s="160"/>
      <c r="W170" s="160"/>
      <c r="X170" s="160"/>
      <c r="Y170" s="160"/>
      <c r="Z170" s="160"/>
      <c r="AA170" s="160"/>
      <c r="AB170" s="160"/>
      <c r="AC170" s="160"/>
      <c r="AD170" s="160"/>
      <c r="AE170" s="160"/>
      <c r="AF170" s="160">
        <v>4</v>
      </c>
      <c r="AG170" s="160">
        <v>4</v>
      </c>
      <c r="AH170" s="160"/>
      <c r="AI170" s="114">
        <f>IF(A170="","",COUNTIF(D170:AH171,"&gt;2")/2)</f>
        <v>2</v>
      </c>
      <c r="AJ170" s="114" cm="1">
        <f t="array" ref="AJ170">SUMPRODUCT(IFERROR((IFERROR(WEEKDAY($D$3:$AH$3,2),999)&lt;6)*D170:AH171,0))</f>
        <v>16</v>
      </c>
      <c r="AK170" s="114">
        <f>SUMPRODUCT((IFERROR(WEEKDAY($D$3:$AH$3,2),999)&lt;6)*D172:AH172)</f>
        <v>6</v>
      </c>
      <c r="AL170" s="114">
        <f>SUMPRODUCT(IFERROR((IFERROR(WEEKDAY($D$3:$AH$3,2),0)&gt;5)*D170:AH172,0))</f>
        <v>0</v>
      </c>
      <c r="AM170" s="114">
        <f>IFERROR(SUM(AJ170:AL172),"")</f>
        <v>22</v>
      </c>
      <c r="AN170" s="70" t="e">
        <f>VLOOKUP(A170,[1]Sheet1!$D:$M,10,0)</f>
        <v>#N/A</v>
      </c>
      <c r="AO170" s="114" cm="1">
        <f t="array" ref="AO170">SUMPRODUCT((IFERROR((D170:AH170+D171:AH171+D172:AH172),0)&gt;8)*1,IFERROR((D170:AH170+D171:AH171+D172:AH172-8),0))</f>
        <v>6</v>
      </c>
      <c r="AP170" s="114">
        <f>AM170-AO170</f>
        <v>16</v>
      </c>
    </row>
    <row r="171" ht="15" spans="1:42">
      <c r="A171" s="182"/>
      <c r="B171" s="159"/>
      <c r="C171" s="157"/>
      <c r="D171" s="160"/>
      <c r="E171" s="160"/>
      <c r="F171" s="160"/>
      <c r="G171" s="160"/>
      <c r="H171" s="160"/>
      <c r="I171" s="160"/>
      <c r="J171" s="160"/>
      <c r="K171" s="160"/>
      <c r="L171" s="160"/>
      <c r="M171" s="160"/>
      <c r="N171" s="160"/>
      <c r="O171" s="160"/>
      <c r="P171" s="160"/>
      <c r="Q171" s="160"/>
      <c r="R171" s="160"/>
      <c r="S171" s="160"/>
      <c r="T171" s="160"/>
      <c r="U171" s="160"/>
      <c r="V171" s="160"/>
      <c r="W171" s="160"/>
      <c r="X171" s="160"/>
      <c r="Y171" s="160"/>
      <c r="Z171" s="160"/>
      <c r="AA171" s="160"/>
      <c r="AB171" s="160"/>
      <c r="AC171" s="160"/>
      <c r="AD171" s="160"/>
      <c r="AE171" s="160"/>
      <c r="AF171" s="160">
        <v>4</v>
      </c>
      <c r="AG171" s="160">
        <v>4</v>
      </c>
      <c r="AH171" s="160"/>
      <c r="AI171" s="114"/>
      <c r="AJ171" s="114"/>
      <c r="AK171" s="114"/>
      <c r="AL171" s="114"/>
      <c r="AM171" s="114"/>
      <c r="AN171" s="70"/>
      <c r="AO171" s="114"/>
      <c r="AP171" s="114"/>
    </row>
    <row r="172" ht="15" spans="1:42">
      <c r="A172" s="182"/>
      <c r="B172" s="159"/>
      <c r="C172" s="157"/>
      <c r="D172" s="160"/>
      <c r="E172" s="160"/>
      <c r="F172" s="160"/>
      <c r="G172" s="160"/>
      <c r="H172" s="160"/>
      <c r="I172" s="160"/>
      <c r="J172" s="160"/>
      <c r="K172" s="160"/>
      <c r="L172" s="160"/>
      <c r="M172" s="160"/>
      <c r="N172" s="160"/>
      <c r="O172" s="160"/>
      <c r="P172" s="160"/>
      <c r="Q172" s="160"/>
      <c r="R172" s="160"/>
      <c r="S172" s="160"/>
      <c r="T172" s="160"/>
      <c r="U172" s="160"/>
      <c r="V172" s="160"/>
      <c r="W172" s="160"/>
      <c r="X172" s="160"/>
      <c r="Y172" s="160"/>
      <c r="Z172" s="160"/>
      <c r="AA172" s="160"/>
      <c r="AB172" s="160"/>
      <c r="AC172" s="160"/>
      <c r="AD172" s="160"/>
      <c r="AE172" s="160"/>
      <c r="AF172" s="160">
        <v>3</v>
      </c>
      <c r="AG172" s="160">
        <v>3</v>
      </c>
      <c r="AH172" s="160"/>
      <c r="AI172" s="114"/>
      <c r="AJ172" s="114"/>
      <c r="AK172" s="114"/>
      <c r="AL172" s="114"/>
      <c r="AM172" s="114"/>
      <c r="AN172" s="70"/>
      <c r="AO172" s="114"/>
      <c r="AP172" s="114"/>
    </row>
    <row r="173" ht="16.5" spans="1:42">
      <c r="A173" s="116" t="s">
        <v>96</v>
      </c>
      <c r="B173" s="94" t="s">
        <v>25</v>
      </c>
      <c r="C173" s="117" t="s">
        <v>126</v>
      </c>
      <c r="D173" s="118" t="s">
        <v>131</v>
      </c>
      <c r="E173" s="118" t="s">
        <v>131</v>
      </c>
      <c r="F173" s="118" t="s">
        <v>131</v>
      </c>
      <c r="G173" s="118" t="s">
        <v>131</v>
      </c>
      <c r="H173" s="118" t="s">
        <v>131</v>
      </c>
      <c r="I173" s="118" t="s">
        <v>131</v>
      </c>
      <c r="J173" s="118" t="s">
        <v>131</v>
      </c>
      <c r="K173" s="118" t="s">
        <v>131</v>
      </c>
      <c r="L173" s="118">
        <v>4</v>
      </c>
      <c r="M173" s="118">
        <v>4</v>
      </c>
      <c r="N173" s="118">
        <v>4</v>
      </c>
      <c r="O173" s="118">
        <v>4</v>
      </c>
      <c r="P173" s="118" t="s">
        <v>147</v>
      </c>
      <c r="Q173" s="118" t="s">
        <v>147</v>
      </c>
      <c r="R173" s="118" t="s">
        <v>147</v>
      </c>
      <c r="S173" s="118" t="s">
        <v>133</v>
      </c>
      <c r="T173" s="118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4">
        <f>IF(A173="","",COUNTIF(D173:AH174,"&gt;2")/2)</f>
        <v>4</v>
      </c>
      <c r="AJ173" s="114" cm="1">
        <f t="array" ref="AJ173">SUMPRODUCT(IFERROR((IFERROR(WEEKDAY($D$3:$AH$3,2),999)&lt;6)*D173:AH174,0))</f>
        <v>24</v>
      </c>
      <c r="AK173" s="114">
        <f>SUMPRODUCT((IFERROR(WEEKDAY($D$3:$AH$3,2),999)&lt;6)*D175:AH175)</f>
        <v>10.5</v>
      </c>
      <c r="AL173" s="114">
        <f>SUMPRODUCT(IFERROR((IFERROR(WEEKDAY($D$3:$AH$3,2),0)&gt;5)*D173:AH175,0))</f>
        <v>11</v>
      </c>
      <c r="AM173" s="114">
        <f>IFERROR(SUM(AJ173:AL175),"")</f>
        <v>45.5</v>
      </c>
      <c r="AN173" s="70" t="e">
        <f>VLOOKUP(A173,[1]Sheet1!$D:$M,10,0)</f>
        <v>#N/A</v>
      </c>
      <c r="AO173" s="114" cm="1">
        <f t="array" ref="AO173">SUMPRODUCT((IFERROR((D173:AH173+D174:AH174+D175:AH175),0)&gt;8)*1,IFERROR((D173:AH173+D174:AH174+D175:AH175-8),0))</f>
        <v>13.5</v>
      </c>
      <c r="AP173" s="114">
        <f>AM173-AO173</f>
        <v>32</v>
      </c>
    </row>
    <row r="174" ht="16.5" spans="1:42">
      <c r="A174" s="116"/>
      <c r="B174" s="94"/>
      <c r="C174" s="117" t="s">
        <v>127</v>
      </c>
      <c r="D174" s="118" t="s">
        <v>131</v>
      </c>
      <c r="E174" s="118" t="s">
        <v>131</v>
      </c>
      <c r="F174" s="118" t="s">
        <v>131</v>
      </c>
      <c r="G174" s="118" t="s">
        <v>131</v>
      </c>
      <c r="H174" s="118" t="s">
        <v>131</v>
      </c>
      <c r="I174" s="118" t="s">
        <v>131</v>
      </c>
      <c r="J174" s="118" t="s">
        <v>131</v>
      </c>
      <c r="K174" s="118" t="s">
        <v>131</v>
      </c>
      <c r="L174" s="118">
        <v>4</v>
      </c>
      <c r="M174" s="118">
        <v>4</v>
      </c>
      <c r="N174" s="118">
        <v>4</v>
      </c>
      <c r="O174" s="118">
        <v>4</v>
      </c>
      <c r="P174" s="118" t="s">
        <v>147</v>
      </c>
      <c r="Q174" s="118" t="s">
        <v>147</v>
      </c>
      <c r="R174" s="118" t="s">
        <v>147</v>
      </c>
      <c r="S174" s="118" t="s">
        <v>133</v>
      </c>
      <c r="T174" s="118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4"/>
      <c r="AJ174" s="114"/>
      <c r="AK174" s="114"/>
      <c r="AL174" s="114"/>
      <c r="AM174" s="114"/>
      <c r="AN174" s="70"/>
      <c r="AO174" s="114"/>
      <c r="AP174" s="114"/>
    </row>
    <row r="175" ht="16.5" spans="1:42">
      <c r="A175" s="116"/>
      <c r="B175" s="94"/>
      <c r="C175" s="117" t="s">
        <v>128</v>
      </c>
      <c r="D175" s="118">
        <v>0</v>
      </c>
      <c r="E175" s="118">
        <v>0</v>
      </c>
      <c r="F175" s="118">
        <v>0</v>
      </c>
      <c r="G175" s="118">
        <v>0</v>
      </c>
      <c r="H175" s="118">
        <v>0</v>
      </c>
      <c r="I175" s="118">
        <v>0</v>
      </c>
      <c r="J175" s="118">
        <v>0</v>
      </c>
      <c r="K175" s="118">
        <v>0</v>
      </c>
      <c r="L175" s="118">
        <v>4.5</v>
      </c>
      <c r="M175" s="118">
        <v>4</v>
      </c>
      <c r="N175" s="118">
        <v>2</v>
      </c>
      <c r="O175" s="118">
        <v>3</v>
      </c>
      <c r="P175" s="118">
        <v>0</v>
      </c>
      <c r="Q175" s="118">
        <v>0</v>
      </c>
      <c r="R175" s="118">
        <v>0</v>
      </c>
      <c r="S175" s="118"/>
      <c r="T175" s="118"/>
      <c r="U175" s="118"/>
      <c r="V175" s="118"/>
      <c r="W175" s="118"/>
      <c r="X175" s="118"/>
      <c r="Y175" s="118"/>
      <c r="Z175" s="118"/>
      <c r="AA175" s="118"/>
      <c r="AB175" s="118"/>
      <c r="AC175" s="118"/>
      <c r="AD175" s="118"/>
      <c r="AE175" s="118"/>
      <c r="AF175" s="118"/>
      <c r="AG175" s="118"/>
      <c r="AH175" s="118"/>
      <c r="AI175" s="114"/>
      <c r="AJ175" s="114"/>
      <c r="AK175" s="114"/>
      <c r="AL175" s="114"/>
      <c r="AM175" s="114"/>
      <c r="AN175" s="70"/>
      <c r="AO175" s="114"/>
      <c r="AP175" s="114"/>
    </row>
    <row r="176" spans="1:42">
      <c r="A176" s="73" t="s">
        <v>86</v>
      </c>
      <c r="B176" s="73" t="s">
        <v>17</v>
      </c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>
        <v>4</v>
      </c>
      <c r="AE176" s="73">
        <v>4</v>
      </c>
      <c r="AF176" s="73">
        <v>4.5</v>
      </c>
      <c r="AG176" s="73">
        <v>4.5</v>
      </c>
      <c r="AH176" s="73">
        <v>4</v>
      </c>
      <c r="AI176" s="114">
        <f>IF(A176="","",COUNTIF(D176:AH177,"&gt;2")/2)</f>
        <v>5</v>
      </c>
      <c r="AJ176" s="114" cm="1">
        <f t="array" ref="AJ176">SUMPRODUCT(IFERROR((IFERROR(WEEKDAY($D$3:$AH$3,2),999)&lt;6)*D176:AH177,0))</f>
        <v>33</v>
      </c>
      <c r="AK176" s="114">
        <f>SUMPRODUCT((IFERROR(WEEKDAY($D$3:$AH$3,2),999)&lt;6)*D178:AH178)</f>
        <v>12</v>
      </c>
      <c r="AL176" s="114">
        <f>SUMPRODUCT(IFERROR((IFERROR(WEEKDAY($D$3:$AH$3,2),0)&gt;5)*D176:AH178,0))</f>
        <v>10.5</v>
      </c>
      <c r="AM176" s="114">
        <f>IFERROR(SUM(AJ176:AL178),"")</f>
        <v>55.5</v>
      </c>
      <c r="AN176" s="70" t="e">
        <f>VLOOKUP(A176,[1]Sheet1!$D:$M,10,0)</f>
        <v>#N/A</v>
      </c>
      <c r="AO176" s="114" cm="1">
        <f t="array" ref="AO176">SUMPRODUCT((IFERROR((D176:AH176+D177:AH177+D178:AH178),0)&gt;8)*1,IFERROR((D176:AH176+D177:AH177+D178:AH178-8),0))</f>
        <v>15.5</v>
      </c>
      <c r="AP176" s="114">
        <f>AM176-AO176</f>
        <v>40</v>
      </c>
    </row>
    <row r="177" spans="1:42">
      <c r="A177" s="73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>
        <v>4</v>
      </c>
      <c r="AE177" s="73">
        <v>4</v>
      </c>
      <c r="AF177" s="73">
        <v>4</v>
      </c>
      <c r="AG177" s="73">
        <v>4</v>
      </c>
      <c r="AH177" s="73">
        <v>4</v>
      </c>
      <c r="AI177" s="114"/>
      <c r="AJ177" s="114"/>
      <c r="AK177" s="114"/>
      <c r="AL177" s="114"/>
      <c r="AM177" s="114"/>
      <c r="AN177" s="70"/>
      <c r="AO177" s="114"/>
      <c r="AP177" s="114"/>
    </row>
    <row r="178" spans="1:42">
      <c r="A178" s="73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>
        <v>2.5</v>
      </c>
      <c r="AE178" s="73">
        <v>2.5</v>
      </c>
      <c r="AF178" s="73">
        <v>2.5</v>
      </c>
      <c r="AG178" s="73">
        <v>2.5</v>
      </c>
      <c r="AH178" s="73">
        <v>4.5</v>
      </c>
      <c r="AI178" s="114"/>
      <c r="AJ178" s="114"/>
      <c r="AK178" s="114"/>
      <c r="AL178" s="114"/>
      <c r="AM178" s="114"/>
      <c r="AN178" s="70"/>
      <c r="AO178" s="114"/>
      <c r="AP178" s="114"/>
    </row>
  </sheetData>
  <autoFilter xmlns:etc="http://www.wps.cn/officeDocument/2017/etCustomData" ref="A1:AP178" etc:filterBottomFollowUsedRange="0">
    <extLst/>
  </autoFilter>
  <mergeCells count="660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0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</mergeCells>
  <conditionalFormatting sqref="A5">
    <cfRule type="duplicateValues" dxfId="1" priority="39"/>
  </conditionalFormatting>
  <conditionalFormatting sqref="A41">
    <cfRule type="duplicateValues" dxfId="1" priority="36"/>
  </conditionalFormatting>
  <conditionalFormatting sqref="A44">
    <cfRule type="duplicateValues" dxfId="1" priority="35"/>
  </conditionalFormatting>
  <conditionalFormatting sqref="A47">
    <cfRule type="duplicateValues" dxfId="1" priority="34"/>
  </conditionalFormatting>
  <conditionalFormatting sqref="A50">
    <cfRule type="duplicateValues" dxfId="1" priority="33"/>
  </conditionalFormatting>
  <conditionalFormatting sqref="A53">
    <cfRule type="duplicateValues" dxfId="1" priority="32"/>
  </conditionalFormatting>
  <conditionalFormatting sqref="A56">
    <cfRule type="duplicateValues" dxfId="1" priority="31"/>
  </conditionalFormatting>
  <conditionalFormatting sqref="A59">
    <cfRule type="duplicateValues" dxfId="1" priority="30"/>
  </conditionalFormatting>
  <conditionalFormatting sqref="A65">
    <cfRule type="duplicateValues" dxfId="0" priority="27"/>
  </conditionalFormatting>
  <conditionalFormatting sqref="A68">
    <cfRule type="duplicateValues" dxfId="0" priority="26"/>
  </conditionalFormatting>
  <conditionalFormatting sqref="A77">
    <cfRule type="duplicateValues" dxfId="0" priority="21"/>
  </conditionalFormatting>
  <conditionalFormatting sqref="A101">
    <cfRule type="duplicateValues" dxfId="1" priority="23"/>
  </conditionalFormatting>
  <conditionalFormatting sqref="A104">
    <cfRule type="duplicateValues" dxfId="0" priority="29"/>
  </conditionalFormatting>
  <conditionalFormatting sqref="A110">
    <cfRule type="duplicateValues" dxfId="1" priority="15"/>
  </conditionalFormatting>
  <conditionalFormatting sqref="A113">
    <cfRule type="duplicateValues" dxfId="1" priority="16"/>
  </conditionalFormatting>
  <conditionalFormatting sqref="A116">
    <cfRule type="duplicateValues" dxfId="1" priority="14"/>
  </conditionalFormatting>
  <conditionalFormatting sqref="A125">
    <cfRule type="duplicateValues" dxfId="1" priority="12"/>
  </conditionalFormatting>
  <conditionalFormatting sqref="A128">
    <cfRule type="duplicateValues" dxfId="1" priority="11"/>
  </conditionalFormatting>
  <conditionalFormatting sqref="A131">
    <cfRule type="duplicateValues" dxfId="1" priority="10"/>
  </conditionalFormatting>
  <conditionalFormatting sqref="A134">
    <cfRule type="duplicateValues" dxfId="1" priority="9"/>
  </conditionalFormatting>
  <conditionalFormatting sqref="A137">
    <cfRule type="duplicateValues" dxfId="1" priority="8"/>
  </conditionalFormatting>
  <conditionalFormatting sqref="A140">
    <cfRule type="duplicateValues" dxfId="1" priority="7"/>
  </conditionalFormatting>
  <conditionalFormatting sqref="A143">
    <cfRule type="duplicateValues" dxfId="1" priority="6"/>
  </conditionalFormatting>
  <conditionalFormatting sqref="A146">
    <cfRule type="duplicateValues" dxfId="1" priority="5"/>
  </conditionalFormatting>
  <conditionalFormatting sqref="A149">
    <cfRule type="duplicateValues" dxfId="1" priority="4"/>
  </conditionalFormatting>
  <conditionalFormatting sqref="A173">
    <cfRule type="duplicateValues" dxfId="0" priority="2"/>
  </conditionalFormatting>
  <conditionalFormatting sqref="A1:A4">
    <cfRule type="duplicateValues" dxfId="0" priority="2514"/>
  </conditionalFormatting>
  <conditionalFormatting sqref="A38:A40">
    <cfRule type="duplicateValues" dxfId="0" priority="38"/>
  </conditionalFormatting>
  <conditionalFormatting sqref="A65:A70">
    <cfRule type="duplicateValues" dxfId="0" priority="25"/>
  </conditionalFormatting>
  <conditionalFormatting sqref="A71:A100">
    <cfRule type="duplicateValues" dxfId="0" priority="18"/>
  </conditionalFormatting>
  <conditionalFormatting sqref="A95:A97">
    <cfRule type="duplicateValues" dxfId="0" priority="20"/>
  </conditionalFormatting>
  <conditionalFormatting sqref="A98:A100">
    <cfRule type="duplicateValues" dxfId="0" priority="19"/>
  </conditionalFormatting>
  <conditionalFormatting sqref="A152:A154">
    <cfRule type="duplicateValues" dxfId="1" priority="17"/>
  </conditionalFormatting>
  <conditionalFormatting sqref="A170:A172">
    <cfRule type="duplicateValues" dxfId="1" priority="3"/>
  </conditionalFormatting>
  <conditionalFormatting sqref="A173:A175">
    <cfRule type="duplicateValues" dxfId="0" priority="1"/>
  </conditionalFormatting>
  <conditionalFormatting sqref="A1:A4 A155:A169 A176:A1048576">
    <cfRule type="duplicateValues" dxfId="0" priority="126"/>
  </conditionalFormatting>
  <conditionalFormatting sqref="A5:A7 A38:A40">
    <cfRule type="duplicateValues" dxfId="0" priority="37"/>
  </conditionalFormatting>
  <conditionalFormatting sqref="A5:A7 A38:A61 A104:A109">
    <cfRule type="duplicateValues" dxfId="0" priority="28"/>
  </conditionalFormatting>
  <conditionalFormatting sqref="A71 A74">
    <cfRule type="duplicateValues" dxfId="0" priority="22"/>
  </conditionalFormatting>
  <conditionalFormatting sqref="A119 A122">
    <cfRule type="duplicateValues" dxfId="1" priority="13"/>
  </conditionalFormatting>
  <conditionalFormatting sqref="A155:A169 A176:A1048576">
    <cfRule type="duplicateValues" dxfId="0" priority="2515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name="Spinner 2" r:id="rId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8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16"/>
  <sheetViews>
    <sheetView workbookViewId="0">
      <selection activeCell="AL10" sqref="AL10"/>
    </sheetView>
  </sheetViews>
  <sheetFormatPr defaultColWidth="9" defaultRowHeight="14.25"/>
  <cols>
    <col min="1" max="2" width="9" style="8"/>
    <col min="3" max="3" width="51.25" style="9" customWidth="1"/>
    <col min="4" max="4" width="11" style="8" customWidth="1"/>
    <col min="5" max="5" width="10.375" style="8"/>
    <col min="6" max="9" width="9" style="8"/>
    <col min="10" max="10" width="9" style="8" hidden="1" customWidth="1"/>
    <col min="11" max="11" width="9" style="10" hidden="1" customWidth="1"/>
    <col min="12" max="12" width="10.375" style="10" hidden="1" customWidth="1"/>
    <col min="13" max="13" width="31.5" style="10" hidden="1" customWidth="1"/>
    <col min="14" max="14" width="10.375" style="10" hidden="1" customWidth="1"/>
    <col min="15" max="17" width="9" style="10" hidden="1" customWidth="1"/>
    <col min="18" max="37" width="9" style="8" hidden="1" customWidth="1"/>
    <col min="38" max="16384" width="9" style="8"/>
  </cols>
  <sheetData>
    <row r="1" ht="18.75" spans="1:17">
      <c r="A1" s="11" t="s">
        <v>1</v>
      </c>
      <c r="B1" s="12" t="s">
        <v>3</v>
      </c>
      <c r="C1" s="13" t="s">
        <v>148</v>
      </c>
      <c r="D1" s="12" t="s">
        <v>149</v>
      </c>
      <c r="K1" s="49"/>
      <c r="L1" s="49"/>
      <c r="M1" s="49"/>
      <c r="N1" s="49"/>
      <c r="O1" s="49"/>
      <c r="P1" s="49"/>
      <c r="Q1" s="49"/>
    </row>
    <row r="2" ht="18.75" spans="1:35">
      <c r="A2" s="14"/>
      <c r="B2" s="1" t="s">
        <v>63</v>
      </c>
      <c r="C2" s="15">
        <v>0.8</v>
      </c>
      <c r="D2" s="16">
        <v>-116.55</v>
      </c>
      <c r="E2" s="16"/>
      <c r="F2" s="8">
        <f>VLOOKUP(B2,劳务费!$C$3:L67,10,0)</f>
        <v>-116.55</v>
      </c>
      <c r="K2" s="49" t="s">
        <v>150</v>
      </c>
      <c r="L2" s="49"/>
      <c r="M2" s="49" t="s">
        <v>151</v>
      </c>
      <c r="N2" s="49"/>
      <c r="O2" s="49"/>
      <c r="P2" s="49" t="s">
        <v>152</v>
      </c>
      <c r="Q2" s="49"/>
      <c r="AD2" s="8" t="s">
        <v>153</v>
      </c>
      <c r="AE2" s="8">
        <v>-134</v>
      </c>
      <c r="AI2" s="8" t="s">
        <v>152</v>
      </c>
    </row>
    <row r="3" ht="18.75" spans="1:35">
      <c r="A3" s="17"/>
      <c r="B3" s="18" t="s">
        <v>54</v>
      </c>
      <c r="C3" s="15" t="s">
        <v>55</v>
      </c>
      <c r="D3" s="19">
        <v>300</v>
      </c>
      <c r="E3" s="19">
        <v>300</v>
      </c>
      <c r="F3" s="8">
        <f>VLOOKUP(B3,劳务费!$C$3:L67,10,0)</f>
        <v>300</v>
      </c>
      <c r="K3" s="49" t="s">
        <v>154</v>
      </c>
      <c r="L3" s="49"/>
      <c r="M3" s="49" t="s">
        <v>151</v>
      </c>
      <c r="N3" s="49"/>
      <c r="O3" s="49"/>
      <c r="P3" s="49" t="s">
        <v>152</v>
      </c>
      <c r="Q3" s="49"/>
      <c r="V3" s="8" t="s">
        <v>155</v>
      </c>
      <c r="W3" s="8" t="s">
        <v>55</v>
      </c>
      <c r="X3" s="8">
        <v>140</v>
      </c>
      <c r="AA3" s="8" t="s">
        <v>152</v>
      </c>
      <c r="AD3" s="8" t="s">
        <v>156</v>
      </c>
      <c r="AE3" s="8">
        <v>-134</v>
      </c>
      <c r="AI3" s="8" t="s">
        <v>152</v>
      </c>
    </row>
    <row r="4" ht="18.75" spans="1:35">
      <c r="A4" s="14"/>
      <c r="B4" s="20" t="s">
        <v>32</v>
      </c>
      <c r="C4" s="20" t="s">
        <v>41</v>
      </c>
      <c r="D4" s="21">
        <v>-17.98</v>
      </c>
      <c r="E4" s="22"/>
      <c r="F4" s="23">
        <f>VLOOKUP(B4,劳务费!$C$3:L67,10,0)</f>
        <v>-17.98</v>
      </c>
      <c r="K4" s="50" t="s">
        <v>33</v>
      </c>
      <c r="L4" s="50"/>
      <c r="M4" s="50" t="s">
        <v>157</v>
      </c>
      <c r="N4" s="50">
        <v>-10</v>
      </c>
      <c r="O4" s="50"/>
      <c r="P4" s="50" t="s">
        <v>158</v>
      </c>
      <c r="Q4" s="49"/>
      <c r="V4" s="8" t="s">
        <v>159</v>
      </c>
      <c r="W4" s="8" t="s">
        <v>55</v>
      </c>
      <c r="X4" s="8">
        <v>220</v>
      </c>
      <c r="AA4" s="8" t="s">
        <v>160</v>
      </c>
      <c r="AD4" s="8" t="s">
        <v>161</v>
      </c>
      <c r="AE4" s="8">
        <v>-29</v>
      </c>
      <c r="AI4" s="8" t="s">
        <v>160</v>
      </c>
    </row>
    <row r="5" ht="18.75" spans="1:35">
      <c r="A5" s="14"/>
      <c r="B5" s="24" t="s">
        <v>35</v>
      </c>
      <c r="C5" s="25" t="s">
        <v>162</v>
      </c>
      <c r="D5" s="19">
        <v>-30</v>
      </c>
      <c r="E5" s="19"/>
      <c r="F5" s="8">
        <f>VLOOKUP(B5,劳务费!$C$3:L66,10,0)</f>
        <v>-30</v>
      </c>
      <c r="K5" s="49" t="s">
        <v>163</v>
      </c>
      <c r="L5" s="49"/>
      <c r="M5" s="49" t="s">
        <v>164</v>
      </c>
      <c r="N5" s="49" t="s">
        <v>165</v>
      </c>
      <c r="O5" s="49"/>
      <c r="P5" s="49" t="s">
        <v>152</v>
      </c>
      <c r="Q5" s="49"/>
      <c r="V5" s="8" t="s">
        <v>166</v>
      </c>
      <c r="W5" s="8" t="s">
        <v>55</v>
      </c>
      <c r="X5" s="8">
        <v>440</v>
      </c>
      <c r="AA5" s="8" t="s">
        <v>152</v>
      </c>
      <c r="AD5" s="8" t="s">
        <v>167</v>
      </c>
      <c r="AE5" s="8">
        <v>-134</v>
      </c>
      <c r="AI5" s="8" t="s">
        <v>152</v>
      </c>
    </row>
    <row r="6" ht="18.75" spans="1:35">
      <c r="A6" s="17"/>
      <c r="B6" s="24" t="s">
        <v>71</v>
      </c>
      <c r="C6" s="25" t="s">
        <v>168</v>
      </c>
      <c r="D6" s="16">
        <v>-27</v>
      </c>
      <c r="E6" s="16"/>
      <c r="F6" s="23">
        <f>VLOOKUP(B6,劳务费!$C$3:L67,10,0)</f>
        <v>-27</v>
      </c>
      <c r="K6" s="51" t="s">
        <v>169</v>
      </c>
      <c r="L6" s="50"/>
      <c r="M6" s="51" t="s">
        <v>170</v>
      </c>
      <c r="N6" s="50"/>
      <c r="O6" s="50"/>
      <c r="P6" s="50" t="s">
        <v>158</v>
      </c>
      <c r="Q6" s="49"/>
      <c r="V6" s="8" t="s">
        <v>80</v>
      </c>
      <c r="W6" s="8" t="s">
        <v>55</v>
      </c>
      <c r="X6" s="8">
        <v>420</v>
      </c>
      <c r="AA6" s="8" t="s">
        <v>160</v>
      </c>
      <c r="AD6" s="8" t="s">
        <v>171</v>
      </c>
      <c r="AE6" s="8">
        <v>-21</v>
      </c>
      <c r="AI6" s="8" t="s">
        <v>160</v>
      </c>
    </row>
    <row r="7" ht="18.75" spans="1:35">
      <c r="A7" s="17"/>
      <c r="B7" s="24" t="s">
        <v>93</v>
      </c>
      <c r="C7" s="25">
        <v>0.8</v>
      </c>
      <c r="D7" s="19">
        <v>-1142.5</v>
      </c>
      <c r="E7" s="19"/>
      <c r="F7" s="8">
        <f>VLOOKUP(B7,劳务费!$C$3:L67,10,0)</f>
        <v>-1142.5</v>
      </c>
      <c r="K7" s="49" t="s">
        <v>167</v>
      </c>
      <c r="L7" s="49"/>
      <c r="M7" s="49" t="s">
        <v>172</v>
      </c>
      <c r="N7" s="49">
        <v>-500</v>
      </c>
      <c r="O7" s="49"/>
      <c r="P7" s="49" t="s">
        <v>152</v>
      </c>
      <c r="Q7" s="49"/>
      <c r="V7" s="8" t="s">
        <v>173</v>
      </c>
      <c r="W7" s="8" t="s">
        <v>55</v>
      </c>
      <c r="X7" s="8">
        <v>60</v>
      </c>
      <c r="AA7" s="8" t="s">
        <v>152</v>
      </c>
      <c r="AD7" s="8" t="s">
        <v>174</v>
      </c>
      <c r="AE7" s="8">
        <v>-29</v>
      </c>
      <c r="AI7" s="8" t="s">
        <v>152</v>
      </c>
    </row>
    <row r="8" ht="18.75" spans="1:35">
      <c r="A8" s="26"/>
      <c r="B8" s="24" t="s">
        <v>46</v>
      </c>
      <c r="C8" s="25">
        <v>0.8</v>
      </c>
      <c r="D8" s="19">
        <v>-169.2</v>
      </c>
      <c r="E8" s="19"/>
      <c r="F8" s="8">
        <f>VLOOKUP(B8,劳务费!$C$3:L67,10,0)</f>
        <v>-169.2</v>
      </c>
      <c r="K8" s="49" t="s">
        <v>154</v>
      </c>
      <c r="L8" s="49"/>
      <c r="M8" s="49" t="s">
        <v>175</v>
      </c>
      <c r="N8" s="49">
        <v>-100</v>
      </c>
      <c r="O8" s="49"/>
      <c r="P8" s="49" t="s">
        <v>152</v>
      </c>
      <c r="Q8" s="49"/>
      <c r="V8" s="8" t="s">
        <v>176</v>
      </c>
      <c r="W8" s="8" t="s">
        <v>55</v>
      </c>
      <c r="X8" s="8">
        <v>20</v>
      </c>
      <c r="AA8" s="8" t="s">
        <v>152</v>
      </c>
      <c r="AD8" s="8" t="s">
        <v>177</v>
      </c>
      <c r="AE8" s="8">
        <v>-29</v>
      </c>
      <c r="AI8" s="8" t="s">
        <v>152</v>
      </c>
    </row>
    <row r="9" ht="18.75" spans="1:35">
      <c r="A9" s="17"/>
      <c r="B9" s="27" t="s">
        <v>108</v>
      </c>
      <c r="C9" s="15">
        <v>0.8</v>
      </c>
      <c r="D9" s="28">
        <v>-267.8</v>
      </c>
      <c r="E9" s="28"/>
      <c r="F9" s="23">
        <f>VLOOKUP(B9,劳务费!$C$3:L67,10,0)</f>
        <v>-267.8</v>
      </c>
      <c r="K9" s="49" t="s">
        <v>177</v>
      </c>
      <c r="L9" s="49"/>
      <c r="M9" s="49" t="s">
        <v>175</v>
      </c>
      <c r="N9" s="49">
        <v>-100</v>
      </c>
      <c r="O9" s="49"/>
      <c r="P9" s="49" t="s">
        <v>152</v>
      </c>
      <c r="Q9" s="49"/>
      <c r="V9" s="8" t="s">
        <v>178</v>
      </c>
      <c r="W9" s="8" t="s">
        <v>55</v>
      </c>
      <c r="X9" s="8">
        <v>420</v>
      </c>
      <c r="AA9" s="8" t="s">
        <v>152</v>
      </c>
      <c r="AD9" s="8" t="s">
        <v>179</v>
      </c>
      <c r="AE9" s="8">
        <v>-21</v>
      </c>
      <c r="AI9" s="8" t="s">
        <v>152</v>
      </c>
    </row>
    <row r="10" ht="18.75" spans="1:35">
      <c r="A10" s="14"/>
      <c r="B10" s="28" t="s">
        <v>97</v>
      </c>
      <c r="C10" s="29">
        <v>0.8</v>
      </c>
      <c r="D10" s="28">
        <v>-360</v>
      </c>
      <c r="E10" s="28"/>
      <c r="F10" s="8">
        <f>VLOOKUP(B10,劳务费!$C$3:L67,10,0)</f>
        <v>-360</v>
      </c>
      <c r="K10" s="49" t="s">
        <v>180</v>
      </c>
      <c r="L10" s="49"/>
      <c r="M10" s="49" t="s">
        <v>181</v>
      </c>
      <c r="N10" s="49">
        <v>30</v>
      </c>
      <c r="O10" s="49"/>
      <c r="P10" s="49" t="s">
        <v>152</v>
      </c>
      <c r="Q10" s="49"/>
      <c r="V10" s="8" t="s">
        <v>182</v>
      </c>
      <c r="W10" s="8" t="s">
        <v>55</v>
      </c>
      <c r="X10" s="8">
        <v>140</v>
      </c>
      <c r="AA10" s="8" t="s">
        <v>152</v>
      </c>
      <c r="AD10" s="8" t="s">
        <v>183</v>
      </c>
      <c r="AE10" s="8">
        <v>-134</v>
      </c>
      <c r="AI10" s="8" t="s">
        <v>184</v>
      </c>
    </row>
    <row r="11" ht="18.75" spans="1:35">
      <c r="A11" s="30"/>
      <c r="B11" s="24" t="s">
        <v>65</v>
      </c>
      <c r="C11" s="31" t="s">
        <v>185</v>
      </c>
      <c r="D11" s="24">
        <v>23</v>
      </c>
      <c r="E11" s="24">
        <v>50</v>
      </c>
      <c r="F11" s="8">
        <f>VLOOKUP(B11,劳务费!$C$3:L67,10,0)</f>
        <v>23</v>
      </c>
      <c r="K11" s="49" t="s">
        <v>180</v>
      </c>
      <c r="L11" s="49"/>
      <c r="M11" s="49" t="s">
        <v>186</v>
      </c>
      <c r="N11" s="49">
        <v>-50</v>
      </c>
      <c r="O11" s="49"/>
      <c r="P11" s="49" t="s">
        <v>152</v>
      </c>
      <c r="Q11" s="49"/>
      <c r="V11" s="8" t="s">
        <v>187</v>
      </c>
      <c r="W11" s="8" t="s">
        <v>55</v>
      </c>
      <c r="X11" s="8">
        <v>160</v>
      </c>
      <c r="AA11" s="8" t="s">
        <v>152</v>
      </c>
      <c r="AD11" s="8" t="s">
        <v>72</v>
      </c>
      <c r="AE11" s="8">
        <v>-134</v>
      </c>
      <c r="AI11" s="8" t="s">
        <v>158</v>
      </c>
    </row>
    <row r="12" ht="18.75" spans="1:35">
      <c r="A12" s="17"/>
      <c r="B12" s="18" t="s">
        <v>65</v>
      </c>
      <c r="C12" s="32" t="s">
        <v>168</v>
      </c>
      <c r="D12" s="33"/>
      <c r="E12" s="33">
        <v>-27</v>
      </c>
      <c r="F12" s="23">
        <f>VLOOKUP(B12,劳务费!$C$3:L67,10,0)</f>
        <v>23</v>
      </c>
      <c r="K12" s="51" t="s">
        <v>188</v>
      </c>
      <c r="L12" s="50"/>
      <c r="M12" s="51" t="s">
        <v>189</v>
      </c>
      <c r="N12" s="50"/>
      <c r="O12" s="50"/>
      <c r="P12" s="50" t="s">
        <v>158</v>
      </c>
      <c r="Q12" s="49"/>
      <c r="V12" s="8" t="s">
        <v>190</v>
      </c>
      <c r="W12" s="8" t="s">
        <v>55</v>
      </c>
      <c r="X12" s="8">
        <v>460</v>
      </c>
      <c r="AA12" s="8" t="s">
        <v>160</v>
      </c>
      <c r="AD12" s="8" t="s">
        <v>191</v>
      </c>
      <c r="AE12" s="8">
        <v>-21</v>
      </c>
      <c r="AI12" s="8" t="s">
        <v>160</v>
      </c>
    </row>
    <row r="13" ht="18.75" spans="1:35">
      <c r="A13" s="17"/>
      <c r="B13" s="34" t="s">
        <v>18</v>
      </c>
      <c r="C13" s="34" t="s">
        <v>192</v>
      </c>
      <c r="D13" s="14">
        <v>-150</v>
      </c>
      <c r="E13" s="14">
        <v>-50</v>
      </c>
      <c r="F13" s="23">
        <f>VLOOKUP(B13,劳务费!$C$3:L67,10,0)</f>
        <v>-150</v>
      </c>
      <c r="K13" s="49" t="s">
        <v>193</v>
      </c>
      <c r="L13" s="49"/>
      <c r="M13" s="49" t="s">
        <v>157</v>
      </c>
      <c r="N13" s="49">
        <v>-10</v>
      </c>
      <c r="O13" s="49"/>
      <c r="P13" s="49" t="s">
        <v>152</v>
      </c>
      <c r="Q13" s="49"/>
      <c r="V13" s="8" t="s">
        <v>194</v>
      </c>
      <c r="W13" s="8" t="s">
        <v>55</v>
      </c>
      <c r="X13" s="8">
        <v>280</v>
      </c>
      <c r="AA13" s="8" t="s">
        <v>152</v>
      </c>
      <c r="AD13" s="8" t="s">
        <v>71</v>
      </c>
      <c r="AE13" s="8">
        <v>-134</v>
      </c>
      <c r="AI13" s="8" t="s">
        <v>158</v>
      </c>
    </row>
    <row r="14" ht="18.75" spans="1:35">
      <c r="A14" s="17"/>
      <c r="B14" s="35" t="s">
        <v>18</v>
      </c>
      <c r="C14" s="32" t="s">
        <v>195</v>
      </c>
      <c r="D14" s="36"/>
      <c r="E14" s="36">
        <v>-100</v>
      </c>
      <c r="F14" s="23">
        <f>VLOOKUP(B14,劳务费!$C$3:L67,10,0)</f>
        <v>-150</v>
      </c>
      <c r="K14" s="49" t="s">
        <v>196</v>
      </c>
      <c r="L14" s="49"/>
      <c r="M14" s="49" t="s">
        <v>157</v>
      </c>
      <c r="N14" s="49">
        <v>-30</v>
      </c>
      <c r="O14" s="49"/>
      <c r="P14" s="49" t="s">
        <v>152</v>
      </c>
      <c r="Q14" s="49"/>
      <c r="V14" s="8" t="s">
        <v>197</v>
      </c>
      <c r="W14" s="8" t="s">
        <v>55</v>
      </c>
      <c r="X14" s="8">
        <v>240</v>
      </c>
      <c r="AA14" s="8" t="s">
        <v>152</v>
      </c>
      <c r="AD14" s="8" t="s">
        <v>65</v>
      </c>
      <c r="AE14" s="8">
        <v>-134</v>
      </c>
      <c r="AI14" s="8" t="s">
        <v>158</v>
      </c>
    </row>
    <row r="15" ht="18.75" spans="1:35">
      <c r="A15" s="17"/>
      <c r="B15" s="28" t="s">
        <v>36</v>
      </c>
      <c r="C15" s="31" t="s">
        <v>162</v>
      </c>
      <c r="D15" s="19">
        <v>-30</v>
      </c>
      <c r="E15" s="19"/>
      <c r="F15" s="23">
        <f>VLOOKUP(B15,劳务费!$C$3:L67,10,0)</f>
        <v>-30</v>
      </c>
      <c r="K15" s="49" t="s">
        <v>193</v>
      </c>
      <c r="L15" s="49"/>
      <c r="M15" s="49" t="s">
        <v>157</v>
      </c>
      <c r="N15" s="49">
        <v>-20</v>
      </c>
      <c r="O15" s="49"/>
      <c r="P15" s="49" t="s">
        <v>152</v>
      </c>
      <c r="Q15" s="49"/>
      <c r="V15" s="8" t="s">
        <v>23</v>
      </c>
      <c r="W15" s="8" t="s">
        <v>55</v>
      </c>
      <c r="X15" s="8">
        <v>160</v>
      </c>
      <c r="AA15" s="8" t="s">
        <v>158</v>
      </c>
      <c r="AD15" s="8" t="s">
        <v>198</v>
      </c>
      <c r="AE15" s="8">
        <v>-21</v>
      </c>
      <c r="AI15" s="8" t="s">
        <v>158</v>
      </c>
    </row>
    <row r="16" ht="18.75" spans="1:35">
      <c r="A16" s="37"/>
      <c r="B16" s="35" t="s">
        <v>51</v>
      </c>
      <c r="C16" s="38">
        <v>0.8</v>
      </c>
      <c r="D16" s="39">
        <v>-152</v>
      </c>
      <c r="E16" s="39"/>
      <c r="F16" s="23">
        <f>VLOOKUP(B16,劳务费!$C$3:L67,10,0)</f>
        <v>-152</v>
      </c>
      <c r="K16" s="52" t="s">
        <v>196</v>
      </c>
      <c r="L16" s="53"/>
      <c r="M16" s="54" t="s">
        <v>41</v>
      </c>
      <c r="N16" s="53">
        <v>-43.31</v>
      </c>
      <c r="O16" s="46"/>
      <c r="P16" s="49" t="s">
        <v>152</v>
      </c>
      <c r="Q16" s="49"/>
      <c r="V16" s="8" t="s">
        <v>23</v>
      </c>
      <c r="W16" s="8" t="s">
        <v>24</v>
      </c>
      <c r="X16" s="8">
        <v>280</v>
      </c>
      <c r="AA16" s="8" t="s">
        <v>158</v>
      </c>
      <c r="AD16" s="8" t="s">
        <v>67</v>
      </c>
      <c r="AE16" s="8">
        <v>-21</v>
      </c>
      <c r="AI16" s="8" t="s">
        <v>158</v>
      </c>
    </row>
    <row r="17" ht="18.75" spans="1:35">
      <c r="A17" s="14"/>
      <c r="B17" s="8" t="s">
        <v>37</v>
      </c>
      <c r="C17" s="31" t="s">
        <v>162</v>
      </c>
      <c r="D17" s="19">
        <v>-30</v>
      </c>
      <c r="E17" s="19"/>
      <c r="F17" s="23">
        <f>VLOOKUP(B17,劳务费!$C$3:L67,10,0)</f>
        <v>-30</v>
      </c>
      <c r="K17" s="52" t="s">
        <v>150</v>
      </c>
      <c r="L17" s="53"/>
      <c r="M17" s="54" t="s">
        <v>41</v>
      </c>
      <c r="N17" s="55">
        <v>-79.37</v>
      </c>
      <c r="O17" s="46"/>
      <c r="P17" s="49" t="s">
        <v>152</v>
      </c>
      <c r="Q17" s="49"/>
      <c r="V17" s="8" t="s">
        <v>54</v>
      </c>
      <c r="W17" s="8" t="s">
        <v>55</v>
      </c>
      <c r="X17" s="8">
        <v>300</v>
      </c>
      <c r="AA17" s="8" t="s">
        <v>158</v>
      </c>
      <c r="AD17" s="8" t="s">
        <v>199</v>
      </c>
      <c r="AE17" s="8">
        <v>-134</v>
      </c>
      <c r="AI17" s="8" t="s">
        <v>160</v>
      </c>
    </row>
    <row r="18" ht="18.75" spans="1:35">
      <c r="A18" s="17"/>
      <c r="B18" s="8" t="s">
        <v>67</v>
      </c>
      <c r="C18" s="31" t="s">
        <v>162</v>
      </c>
      <c r="D18" s="19">
        <v>-30</v>
      </c>
      <c r="E18" s="40"/>
      <c r="F18" s="23">
        <f>VLOOKUP(B18,劳务费!$C$3:L67,10,0)</f>
        <v>-30</v>
      </c>
      <c r="K18" s="10" t="s">
        <v>200</v>
      </c>
      <c r="L18" s="49"/>
      <c r="M18" s="10">
        <v>0.8</v>
      </c>
      <c r="N18" s="49"/>
      <c r="O18" s="49"/>
      <c r="P18" s="49" t="s">
        <v>152</v>
      </c>
      <c r="Q18" s="49"/>
      <c r="V18" s="8" t="s">
        <v>201</v>
      </c>
      <c r="W18" s="8" t="s">
        <v>55</v>
      </c>
      <c r="X18" s="8">
        <v>380</v>
      </c>
      <c r="AA18" s="8" t="s">
        <v>160</v>
      </c>
      <c r="AD18" s="8" t="s">
        <v>202</v>
      </c>
      <c r="AE18" s="8">
        <v>-134</v>
      </c>
      <c r="AI18" s="8" t="s">
        <v>160</v>
      </c>
    </row>
    <row r="19" ht="18.75" spans="1:35">
      <c r="A19" s="17"/>
      <c r="B19" s="35" t="s">
        <v>72</v>
      </c>
      <c r="C19" s="41" t="s">
        <v>168</v>
      </c>
      <c r="D19" s="28">
        <v>-27</v>
      </c>
      <c r="E19" s="33"/>
      <c r="F19" s="23">
        <f>VLOOKUP(B19,劳务费!$C$3:L67,10,0)</f>
        <v>-27</v>
      </c>
      <c r="K19" s="51" t="s">
        <v>203</v>
      </c>
      <c r="L19" s="50"/>
      <c r="M19" s="51">
        <v>0.8</v>
      </c>
      <c r="N19" s="50"/>
      <c r="O19" s="50"/>
      <c r="P19" s="50" t="s">
        <v>158</v>
      </c>
      <c r="Q19" s="49"/>
      <c r="V19" s="8" t="s">
        <v>204</v>
      </c>
      <c r="W19" s="8" t="s">
        <v>55</v>
      </c>
      <c r="X19" s="8">
        <v>140</v>
      </c>
      <c r="AA19" s="8" t="s">
        <v>160</v>
      </c>
      <c r="AD19" s="8" t="s">
        <v>205</v>
      </c>
      <c r="AE19" s="8">
        <v>-21</v>
      </c>
      <c r="AI19" s="8" t="s">
        <v>160</v>
      </c>
    </row>
    <row r="20" ht="18.75" spans="1:35">
      <c r="A20" s="17"/>
      <c r="B20" t="s">
        <v>100</v>
      </c>
      <c r="C20" t="s">
        <v>41</v>
      </c>
      <c r="D20">
        <v>-22</v>
      </c>
      <c r="E20" s="33"/>
      <c r="F20" s="23">
        <f>VLOOKUP(B20,劳务费!$C$3:L67,10,0)</f>
        <v>-22</v>
      </c>
      <c r="K20" s="56" t="s">
        <v>33</v>
      </c>
      <c r="L20" s="57"/>
      <c r="M20" s="58" t="s">
        <v>41</v>
      </c>
      <c r="N20" s="59">
        <v>-47.02</v>
      </c>
      <c r="O20" s="60"/>
      <c r="P20" s="50" t="s">
        <v>158</v>
      </c>
      <c r="Q20" s="49"/>
      <c r="V20" s="8" t="s">
        <v>206</v>
      </c>
      <c r="W20" s="8" t="s">
        <v>55</v>
      </c>
      <c r="X20" s="8">
        <v>120</v>
      </c>
      <c r="AA20" s="8" t="s">
        <v>160</v>
      </c>
      <c r="AD20" s="8" t="s">
        <v>207</v>
      </c>
      <c r="AE20" s="8">
        <v>-21</v>
      </c>
      <c r="AI20" s="8" t="s">
        <v>160</v>
      </c>
    </row>
    <row r="21" ht="18.75" spans="1:35">
      <c r="A21" s="17"/>
      <c r="B21" s="34" t="s">
        <v>23</v>
      </c>
      <c r="C21" s="40" t="s">
        <v>24</v>
      </c>
      <c r="D21" s="34">
        <v>140</v>
      </c>
      <c r="E21" s="34">
        <v>140</v>
      </c>
      <c r="F21" s="23">
        <f>VLOOKUP(B21,劳务费!$C$3:L67,10,0)</f>
        <v>140</v>
      </c>
      <c r="K21" s="10" t="s">
        <v>208</v>
      </c>
      <c r="L21" s="49"/>
      <c r="M21" s="10">
        <v>0.8</v>
      </c>
      <c r="N21" s="49"/>
      <c r="O21" s="49"/>
      <c r="P21" s="49" t="s">
        <v>152</v>
      </c>
      <c r="Q21" s="49"/>
      <c r="V21" s="8" t="s">
        <v>209</v>
      </c>
      <c r="W21" s="8" t="s">
        <v>55</v>
      </c>
      <c r="X21" s="8">
        <v>220</v>
      </c>
      <c r="AA21" s="8" t="s">
        <v>160</v>
      </c>
      <c r="AD21" s="8" t="s">
        <v>210</v>
      </c>
      <c r="AE21" s="8">
        <v>-134</v>
      </c>
      <c r="AI21" s="8" t="s">
        <v>160</v>
      </c>
    </row>
    <row r="22" ht="18.75" spans="1:35">
      <c r="A22" s="17"/>
      <c r="B22" s="34" t="s">
        <v>47</v>
      </c>
      <c r="C22" s="40">
        <v>0.8</v>
      </c>
      <c r="D22" s="2">
        <v>-208.8</v>
      </c>
      <c r="E22" s="2"/>
      <c r="F22" s="23">
        <f>VLOOKUP(B22,劳务费!$C$3:L67,10,0)</f>
        <v>-208.8</v>
      </c>
      <c r="K22" s="49" t="s">
        <v>211</v>
      </c>
      <c r="L22" s="49"/>
      <c r="M22" s="49" t="s">
        <v>212</v>
      </c>
      <c r="N22" s="49">
        <v>-2000</v>
      </c>
      <c r="O22" s="49"/>
      <c r="P22" s="49" t="s">
        <v>184</v>
      </c>
      <c r="Q22" s="49"/>
      <c r="V22" s="8" t="s">
        <v>213</v>
      </c>
      <c r="W22" s="8" t="s">
        <v>55</v>
      </c>
      <c r="X22" s="8">
        <v>160</v>
      </c>
      <c r="AA22" s="8" t="s">
        <v>160</v>
      </c>
      <c r="AD22" s="8" t="s">
        <v>214</v>
      </c>
      <c r="AE22" s="8">
        <v>-134</v>
      </c>
      <c r="AI22" s="8" t="s">
        <v>160</v>
      </c>
    </row>
    <row r="23" ht="18.75" spans="1:35">
      <c r="A23" s="17"/>
      <c r="B23" s="27" t="s">
        <v>62</v>
      </c>
      <c r="C23" s="15" t="s">
        <v>168</v>
      </c>
      <c r="D23" s="24">
        <v>-19</v>
      </c>
      <c r="E23" s="24"/>
      <c r="F23" s="23">
        <f>VLOOKUP(B23,劳务费!$C$3:L67,10,0)</f>
        <v>-19</v>
      </c>
      <c r="K23" s="51" t="s">
        <v>215</v>
      </c>
      <c r="L23" s="50"/>
      <c r="M23" s="51">
        <v>0.8</v>
      </c>
      <c r="N23" s="50"/>
      <c r="O23" s="50"/>
      <c r="P23" s="50" t="s">
        <v>158</v>
      </c>
      <c r="Q23" s="49"/>
      <c r="V23" s="8" t="s">
        <v>216</v>
      </c>
      <c r="W23" s="8" t="s">
        <v>55</v>
      </c>
      <c r="X23" s="8">
        <v>340</v>
      </c>
      <c r="AA23" s="8" t="s">
        <v>160</v>
      </c>
      <c r="AD23" s="8" t="s">
        <v>217</v>
      </c>
      <c r="AE23" s="8">
        <v>-21</v>
      </c>
      <c r="AI23" s="8" t="s">
        <v>160</v>
      </c>
    </row>
    <row r="24" ht="18.75" spans="1:35">
      <c r="A24" s="17"/>
      <c r="B24" s="34" t="s">
        <v>45</v>
      </c>
      <c r="C24" s="40">
        <v>0.8</v>
      </c>
      <c r="D24" s="33">
        <v>-169.2</v>
      </c>
      <c r="E24" s="33"/>
      <c r="F24" s="23">
        <f>VLOOKUP(B24,劳务费!$C$3:L67,10,0)</f>
        <v>-169.2</v>
      </c>
      <c r="K24" s="50" t="s">
        <v>198</v>
      </c>
      <c r="L24" s="50"/>
      <c r="M24" s="50" t="s">
        <v>175</v>
      </c>
      <c r="N24" s="50">
        <v>-100</v>
      </c>
      <c r="O24" s="50"/>
      <c r="P24" s="50" t="s">
        <v>158</v>
      </c>
      <c r="Q24" s="49"/>
      <c r="V24" s="8" t="s">
        <v>218</v>
      </c>
      <c r="W24" s="8" t="s">
        <v>24</v>
      </c>
      <c r="X24" s="8">
        <v>150</v>
      </c>
      <c r="AA24" s="8" t="s">
        <v>160</v>
      </c>
      <c r="AD24" s="8" t="s">
        <v>219</v>
      </c>
      <c r="AE24" s="8">
        <v>-134</v>
      </c>
      <c r="AI24" s="8" t="s">
        <v>160</v>
      </c>
    </row>
    <row r="25" ht="18.75" spans="1:35">
      <c r="A25" s="17"/>
      <c r="B25" s="18" t="s">
        <v>96</v>
      </c>
      <c r="C25" s="40">
        <v>0.8</v>
      </c>
      <c r="D25" s="24">
        <v>-175.6</v>
      </c>
      <c r="E25" s="24"/>
      <c r="F25" s="23">
        <f>VLOOKUP(B25,劳务费!$C$3:L67,10,0)</f>
        <v>-175.6</v>
      </c>
      <c r="K25" s="49" t="s">
        <v>220</v>
      </c>
      <c r="L25" s="49"/>
      <c r="M25" s="49" t="s">
        <v>221</v>
      </c>
      <c r="N25" s="49" t="s">
        <v>222</v>
      </c>
      <c r="O25" s="49"/>
      <c r="P25" s="49" t="s">
        <v>160</v>
      </c>
      <c r="Q25" s="49"/>
      <c r="V25" s="8" t="s">
        <v>223</v>
      </c>
      <c r="W25" s="8" t="s">
        <v>55</v>
      </c>
      <c r="X25" s="8">
        <v>140</v>
      </c>
      <c r="AA25" s="8" t="s">
        <v>160</v>
      </c>
      <c r="AD25" s="8" t="s">
        <v>224</v>
      </c>
      <c r="AE25" s="8">
        <v>-21</v>
      </c>
      <c r="AI25" s="8" t="s">
        <v>160</v>
      </c>
    </row>
    <row r="26" ht="18.75" spans="1:17">
      <c r="A26" s="17"/>
      <c r="B26" s="24"/>
      <c r="C26" s="25"/>
      <c r="D26" s="34"/>
      <c r="E26" s="24"/>
      <c r="F26" s="23" t="e">
        <f>VLOOKUP(B26,劳务费!$C$3:L67,10,0)</f>
        <v>#N/A</v>
      </c>
      <c r="K26" s="49" t="s">
        <v>225</v>
      </c>
      <c r="L26" s="49"/>
      <c r="M26" s="49" t="s">
        <v>172</v>
      </c>
      <c r="N26" s="49">
        <v>-500</v>
      </c>
      <c r="O26" s="49"/>
      <c r="P26" s="49" t="s">
        <v>160</v>
      </c>
      <c r="Q26" s="49"/>
    </row>
    <row r="27" ht="18.75" spans="1:17">
      <c r="A27" s="17"/>
      <c r="B27" s="18"/>
      <c r="C27" s="15"/>
      <c r="D27" s="33"/>
      <c r="E27" s="33"/>
      <c r="F27" s="23" t="e">
        <f>VLOOKUP(B27,劳务费!$C$3:L67,10,0)</f>
        <v>#N/A</v>
      </c>
      <c r="K27" s="49" t="s">
        <v>226</v>
      </c>
      <c r="L27" s="49"/>
      <c r="M27" s="49" t="s">
        <v>172</v>
      </c>
      <c r="N27" s="49">
        <v>-500</v>
      </c>
      <c r="O27" s="49"/>
      <c r="P27" s="49" t="s">
        <v>160</v>
      </c>
      <c r="Q27" s="49"/>
    </row>
    <row r="28" ht="18.75" spans="1:17">
      <c r="A28" s="17"/>
      <c r="B28" s="34"/>
      <c r="C28" s="15"/>
      <c r="D28" s="24"/>
      <c r="E28" s="24"/>
      <c r="F28" s="23" t="e">
        <f>VLOOKUP(B28,劳务费!$C$3:L67,10,0)</f>
        <v>#N/A</v>
      </c>
      <c r="K28" s="49" t="s">
        <v>210</v>
      </c>
      <c r="L28" s="49"/>
      <c r="M28" s="49" t="s">
        <v>175</v>
      </c>
      <c r="N28" s="49">
        <v>-100</v>
      </c>
      <c r="O28" s="49"/>
      <c r="P28" s="49" t="s">
        <v>160</v>
      </c>
      <c r="Q28" s="49"/>
    </row>
    <row r="29" ht="18.75" spans="1:17">
      <c r="A29" s="17"/>
      <c r="B29" s="18"/>
      <c r="C29" s="15"/>
      <c r="D29" s="33"/>
      <c r="E29" s="33"/>
      <c r="F29" s="23" t="e">
        <f>VLOOKUP(B29,劳务费!$C$3:L67,10,0)</f>
        <v>#N/A</v>
      </c>
      <c r="K29" s="24" t="s">
        <v>227</v>
      </c>
      <c r="L29" s="24"/>
      <c r="M29" s="24" t="s">
        <v>175</v>
      </c>
      <c r="N29" s="24">
        <v>-100</v>
      </c>
      <c r="O29" s="49"/>
      <c r="P29" s="49" t="s">
        <v>160</v>
      </c>
      <c r="Q29" s="49"/>
    </row>
    <row r="30" ht="18.75" spans="1:17">
      <c r="A30" s="17"/>
      <c r="B30" s="18"/>
      <c r="C30" s="15"/>
      <c r="D30" s="24"/>
      <c r="E30" s="33"/>
      <c r="F30" s="23" t="e">
        <f>VLOOKUP(B30,劳务费!$C$3:L67,10,0)</f>
        <v>#N/A</v>
      </c>
      <c r="K30" s="24" t="s">
        <v>224</v>
      </c>
      <c r="L30" s="24"/>
      <c r="M30" s="24" t="s">
        <v>175</v>
      </c>
      <c r="N30" s="24">
        <v>-100</v>
      </c>
      <c r="O30" s="49"/>
      <c r="P30" s="49" t="s">
        <v>160</v>
      </c>
      <c r="Q30" s="49"/>
    </row>
    <row r="31" ht="18.75" spans="1:17">
      <c r="A31" s="17"/>
      <c r="B31" s="18"/>
      <c r="C31" s="15"/>
      <c r="D31" s="33"/>
      <c r="E31" s="33"/>
      <c r="F31" s="23" t="e">
        <f>VLOOKUP(B31,劳务费!$C$3:L67,10,0)</f>
        <v>#N/A</v>
      </c>
      <c r="K31" s="49" t="s">
        <v>207</v>
      </c>
      <c r="L31" s="24"/>
      <c r="M31" s="24" t="s">
        <v>175</v>
      </c>
      <c r="N31" s="24">
        <v>-100</v>
      </c>
      <c r="O31" s="49"/>
      <c r="P31" s="49" t="s">
        <v>160</v>
      </c>
      <c r="Q31" s="49"/>
    </row>
    <row r="32" ht="18.75" spans="1:17">
      <c r="A32" s="17"/>
      <c r="B32" s="1"/>
      <c r="C32" s="15"/>
      <c r="D32" s="24"/>
      <c r="E32" s="33"/>
      <c r="F32" s="23" t="e">
        <f>VLOOKUP(B32,劳务费!$C$3:L67,10,0)</f>
        <v>#N/A</v>
      </c>
      <c r="K32" s="49" t="s">
        <v>228</v>
      </c>
      <c r="L32" s="49"/>
      <c r="M32" s="49" t="s">
        <v>229</v>
      </c>
      <c r="N32" s="49">
        <v>-30</v>
      </c>
      <c r="O32" s="49"/>
      <c r="P32" s="49" t="s">
        <v>160</v>
      </c>
      <c r="Q32" s="49"/>
    </row>
    <row r="33" ht="18.75" spans="1:17">
      <c r="A33" s="17"/>
      <c r="B33" s="18"/>
      <c r="C33" s="15"/>
      <c r="D33" s="33"/>
      <c r="E33" s="33"/>
      <c r="F33" s="23" t="e">
        <f>VLOOKUP(B33,劳务费!$C$3:L67,10,0)</f>
        <v>#N/A</v>
      </c>
      <c r="K33" s="49" t="s">
        <v>191</v>
      </c>
      <c r="L33" s="49"/>
      <c r="M33" s="49" t="s">
        <v>230</v>
      </c>
      <c r="N33" s="49">
        <v>-30</v>
      </c>
      <c r="O33" s="49"/>
      <c r="P33" s="49" t="s">
        <v>160</v>
      </c>
      <c r="Q33" s="49"/>
    </row>
    <row r="34" ht="18.75" spans="1:17">
      <c r="A34" s="17"/>
      <c r="B34" s="34"/>
      <c r="C34" s="15"/>
      <c r="D34" s="24"/>
      <c r="E34" s="24"/>
      <c r="F34" s="23" t="e">
        <f>VLOOKUP(B34,劳务费!$C$3:L67,10,0)</f>
        <v>#N/A</v>
      </c>
      <c r="K34" s="49" t="s">
        <v>225</v>
      </c>
      <c r="L34" s="49"/>
      <c r="M34" s="49" t="s">
        <v>231</v>
      </c>
      <c r="N34" s="49">
        <v>-30</v>
      </c>
      <c r="O34" s="49"/>
      <c r="P34" s="49" t="s">
        <v>160</v>
      </c>
      <c r="Q34" s="49"/>
    </row>
    <row r="35" ht="18.75" spans="1:17">
      <c r="A35" s="17"/>
      <c r="B35" s="18"/>
      <c r="C35" s="15"/>
      <c r="D35" s="33"/>
      <c r="E35" s="33"/>
      <c r="F35" s="23" t="e">
        <f>VLOOKUP(B35,劳务费!$C$3:L67,10,0)</f>
        <v>#N/A</v>
      </c>
      <c r="K35" s="49" t="s">
        <v>232</v>
      </c>
      <c r="L35" s="49"/>
      <c r="M35" s="49" t="s">
        <v>157</v>
      </c>
      <c r="N35" s="49">
        <v>-20</v>
      </c>
      <c r="O35" s="49"/>
      <c r="P35" s="49" t="s">
        <v>160</v>
      </c>
      <c r="Q35" s="49"/>
    </row>
    <row r="36" ht="18.75" spans="1:17">
      <c r="A36" s="42"/>
      <c r="B36" s="18"/>
      <c r="C36" s="15"/>
      <c r="D36" s="24"/>
      <c r="E36" s="33"/>
      <c r="F36" s="23" t="e">
        <f>VLOOKUP(B36,劳务费!$C$3:L67,10,0)</f>
        <v>#N/A</v>
      </c>
      <c r="K36" s="49" t="s">
        <v>233</v>
      </c>
      <c r="L36" s="49"/>
      <c r="M36" s="49" t="s">
        <v>234</v>
      </c>
      <c r="N36" s="49">
        <v>-50</v>
      </c>
      <c r="O36" s="49"/>
      <c r="P36" s="49" t="s">
        <v>160</v>
      </c>
      <c r="Q36" s="49"/>
    </row>
    <row r="37" ht="18.75" spans="1:17">
      <c r="A37" s="42"/>
      <c r="B37" s="35"/>
      <c r="C37" s="15"/>
      <c r="D37" s="33"/>
      <c r="E37" s="33"/>
      <c r="F37" s="23" t="e">
        <f>VLOOKUP(B37,劳务费!$C$3:L67,10,0)</f>
        <v>#N/A</v>
      </c>
      <c r="K37" s="49" t="s">
        <v>235</v>
      </c>
      <c r="L37" s="49"/>
      <c r="M37" s="49" t="s">
        <v>234</v>
      </c>
      <c r="N37" s="49">
        <v>-50</v>
      </c>
      <c r="O37" s="49"/>
      <c r="P37" s="49" t="s">
        <v>160</v>
      </c>
      <c r="Q37" s="49"/>
    </row>
    <row r="38" ht="18.75" spans="1:17">
      <c r="A38" s="42"/>
      <c r="B38" s="35"/>
      <c r="C38" s="15"/>
      <c r="D38" s="33"/>
      <c r="E38" s="33"/>
      <c r="F38" s="23" t="e">
        <f>VLOOKUP(B38,劳务费!$C$3:L67,10,0)</f>
        <v>#N/A</v>
      </c>
      <c r="K38" s="49" t="s">
        <v>236</v>
      </c>
      <c r="L38" s="49"/>
      <c r="M38" s="49" t="s">
        <v>41</v>
      </c>
      <c r="N38" s="49">
        <v>-118.76</v>
      </c>
      <c r="O38" s="49"/>
      <c r="P38" s="49" t="s">
        <v>160</v>
      </c>
      <c r="Q38" s="49"/>
    </row>
    <row r="39" ht="18.75" spans="1:17">
      <c r="A39" s="42"/>
      <c r="B39" s="1"/>
      <c r="C39" s="15"/>
      <c r="D39" s="33"/>
      <c r="E39" s="33"/>
      <c r="F39" s="23" t="e">
        <f>VLOOKUP(B39,劳务费!$C$3:L67,10,0)</f>
        <v>#N/A</v>
      </c>
      <c r="K39" s="49" t="s">
        <v>237</v>
      </c>
      <c r="L39" s="49"/>
      <c r="M39" s="49" t="s">
        <v>41</v>
      </c>
      <c r="N39" s="49">
        <v>-30.02</v>
      </c>
      <c r="O39" s="49"/>
      <c r="P39" s="49" t="s">
        <v>160</v>
      </c>
      <c r="Q39" s="49"/>
    </row>
    <row r="40" ht="18.75" spans="1:17">
      <c r="A40" s="42"/>
      <c r="B40" s="18"/>
      <c r="C40" s="15"/>
      <c r="D40" s="24"/>
      <c r="E40" s="33"/>
      <c r="F40" s="23" t="e">
        <f>VLOOKUP(B40,劳务费!$C$3:L67,10,0)</f>
        <v>#N/A</v>
      </c>
      <c r="K40" s="49" t="s">
        <v>238</v>
      </c>
      <c r="L40" s="49"/>
      <c r="M40" s="49" t="s">
        <v>41</v>
      </c>
      <c r="N40" s="49">
        <v>-17.98</v>
      </c>
      <c r="O40" s="49"/>
      <c r="P40" s="49" t="s">
        <v>160</v>
      </c>
      <c r="Q40" s="49"/>
    </row>
    <row r="41" ht="18.75" spans="1:17">
      <c r="A41" s="42"/>
      <c r="B41" s="18"/>
      <c r="C41" s="15"/>
      <c r="D41" s="24"/>
      <c r="E41" s="33"/>
      <c r="F41" s="23" t="e">
        <f>VLOOKUP(B41,劳务费!$C$3:L67,10,0)</f>
        <v>#N/A</v>
      </c>
      <c r="K41" s="10" t="s">
        <v>239</v>
      </c>
      <c r="L41" s="49"/>
      <c r="M41" s="10">
        <v>0.8</v>
      </c>
      <c r="N41" s="49"/>
      <c r="O41" s="49"/>
      <c r="P41" s="49" t="s">
        <v>160</v>
      </c>
      <c r="Q41" s="49"/>
    </row>
    <row r="42" ht="18.75" spans="1:17">
      <c r="A42" s="42"/>
      <c r="B42" s="18"/>
      <c r="C42" s="15"/>
      <c r="D42" s="24"/>
      <c r="E42" s="33"/>
      <c r="F42" s="23" t="e">
        <f>VLOOKUP(B42,劳务费!$C$3:L67,10,0)</f>
        <v>#N/A</v>
      </c>
      <c r="K42" s="49"/>
      <c r="L42" s="49"/>
      <c r="M42" s="49"/>
      <c r="N42" s="49"/>
      <c r="O42" s="49"/>
      <c r="P42" s="49"/>
      <c r="Q42" s="49"/>
    </row>
    <row r="43" ht="18.75" spans="1:17">
      <c r="A43" s="42"/>
      <c r="B43" s="18"/>
      <c r="C43" s="15"/>
      <c r="D43" s="33"/>
      <c r="E43" s="33"/>
      <c r="F43" s="23" t="e">
        <f>VLOOKUP(B43,劳务费!$C$3:L67,10,0)</f>
        <v>#N/A</v>
      </c>
      <c r="K43" s="49"/>
      <c r="L43" s="49"/>
      <c r="M43" s="49"/>
      <c r="N43" s="49"/>
      <c r="O43" s="49"/>
      <c r="P43" s="49"/>
      <c r="Q43" s="49"/>
    </row>
    <row r="44" ht="18.75" spans="1:17">
      <c r="A44" s="42"/>
      <c r="B44" s="34"/>
      <c r="C44" s="15"/>
      <c r="D44" s="24"/>
      <c r="E44" s="24"/>
      <c r="F44" s="23" t="e">
        <f>VLOOKUP(B44,劳务费!$C$3:L67,10,0)</f>
        <v>#N/A</v>
      </c>
      <c r="K44" s="49"/>
      <c r="L44" s="49"/>
      <c r="M44" s="49"/>
      <c r="N44" s="49"/>
      <c r="O44" s="49"/>
      <c r="P44" s="49"/>
      <c r="Q44" s="49"/>
    </row>
    <row r="45" ht="18.75" spans="1:17">
      <c r="A45" s="42"/>
      <c r="B45" s="18"/>
      <c r="C45" s="15"/>
      <c r="D45" s="24"/>
      <c r="E45" s="33"/>
      <c r="F45" s="23" t="e">
        <f>VLOOKUP(B45,劳务费!$C$3:L67,10,0)</f>
        <v>#N/A</v>
      </c>
      <c r="K45" s="49"/>
      <c r="L45" s="49"/>
      <c r="M45" s="49"/>
      <c r="N45" s="49"/>
      <c r="O45" s="49"/>
      <c r="P45" s="49"/>
      <c r="Q45" s="49"/>
    </row>
    <row r="46" ht="18.75" spans="1:17">
      <c r="A46" s="43"/>
      <c r="B46" s="44"/>
      <c r="C46" s="45"/>
      <c r="D46" s="44"/>
      <c r="E46" s="46"/>
      <c r="F46" s="8" t="e">
        <f>VLOOKUP(B46,劳务费!$C$3:L67,10,0)</f>
        <v>#N/A</v>
      </c>
      <c r="K46" s="49"/>
      <c r="L46" s="49"/>
      <c r="M46" s="49"/>
      <c r="N46" s="49"/>
      <c r="O46" s="49"/>
      <c r="P46" s="49"/>
      <c r="Q46" s="49"/>
    </row>
    <row r="47" ht="18.75" spans="1:17">
      <c r="A47" s="42"/>
      <c r="B47" s="24"/>
      <c r="C47" s="25"/>
      <c r="D47" s="24"/>
      <c r="E47" s="46"/>
      <c r="F47" s="8" t="e">
        <f>VLOOKUP(B47,劳务费!$C$3:L66,10,0)</f>
        <v>#N/A</v>
      </c>
      <c r="K47" s="49"/>
      <c r="L47" s="49"/>
      <c r="M47" s="49"/>
      <c r="N47" s="49"/>
      <c r="O47" s="49"/>
      <c r="P47" s="49"/>
      <c r="Q47" s="49"/>
    </row>
    <row r="48" ht="18.75" spans="1:17">
      <c r="A48" s="42"/>
      <c r="B48" s="24"/>
      <c r="C48" s="25"/>
      <c r="D48" s="24"/>
      <c r="E48" s="46"/>
      <c r="F48" s="8" t="e">
        <f>VLOOKUP(B48,劳务费!$C$3:L67,10,0)</f>
        <v>#N/A</v>
      </c>
      <c r="K48" s="49"/>
      <c r="L48" s="49"/>
      <c r="M48" s="49"/>
      <c r="N48" s="49"/>
      <c r="O48" s="49"/>
      <c r="P48" s="49"/>
      <c r="Q48" s="49"/>
    </row>
    <row r="49" ht="18.75" spans="1:17">
      <c r="A49" s="42"/>
      <c r="B49" s="24"/>
      <c r="C49" s="25"/>
      <c r="D49" s="24"/>
      <c r="E49" s="24"/>
      <c r="F49" s="8" t="e">
        <f>VLOOKUP(B49,劳务费!$C$3:L67,10,0)</f>
        <v>#N/A</v>
      </c>
      <c r="K49" s="49"/>
      <c r="L49" s="49"/>
      <c r="M49" s="49"/>
      <c r="N49" s="49"/>
      <c r="O49" s="49"/>
      <c r="P49" s="49"/>
      <c r="Q49" s="49"/>
    </row>
    <row r="50" ht="18.75" spans="1:17">
      <c r="A50" s="47"/>
      <c r="B50" s="28"/>
      <c r="C50" s="29"/>
      <c r="D50" s="28"/>
      <c r="E50" s="46"/>
      <c r="F50" s="8" t="e">
        <f>VLOOKUP(B50,劳务费!$C$3:L67,10,0)</f>
        <v>#N/A</v>
      </c>
      <c r="K50" s="49"/>
      <c r="L50" s="49"/>
      <c r="M50" s="49"/>
      <c r="N50" s="49"/>
      <c r="O50" s="49"/>
      <c r="P50" s="49"/>
      <c r="Q50" s="49"/>
    </row>
    <row r="51" ht="18.75" spans="1:17">
      <c r="A51" s="47"/>
      <c r="B51" s="48"/>
      <c r="C51" s="29"/>
      <c r="D51" s="28"/>
      <c r="E51" s="46"/>
      <c r="K51" s="49"/>
      <c r="L51" s="49"/>
      <c r="M51" s="49"/>
      <c r="N51" s="49"/>
      <c r="O51" s="49"/>
      <c r="P51" s="49"/>
      <c r="Q51" s="49"/>
    </row>
    <row r="52" ht="18.75" spans="1:17">
      <c r="A52" s="47"/>
      <c r="B52" s="48"/>
      <c r="C52" s="29"/>
      <c r="D52" s="28"/>
      <c r="E52" s="46"/>
      <c r="K52" s="49"/>
      <c r="L52" s="49"/>
      <c r="M52" s="49"/>
      <c r="N52" s="49"/>
      <c r="O52" s="49"/>
      <c r="P52" s="49"/>
      <c r="Q52" s="49"/>
    </row>
    <row r="53" ht="18.75" spans="1:17">
      <c r="A53" s="47"/>
      <c r="B53" s="28"/>
      <c r="C53" s="29"/>
      <c r="D53" s="28"/>
      <c r="E53" s="46"/>
      <c r="K53" s="49"/>
      <c r="L53" s="49"/>
      <c r="M53" s="49"/>
      <c r="N53" s="49"/>
      <c r="O53" s="49"/>
      <c r="P53" s="49"/>
      <c r="Q53" s="49"/>
    </row>
    <row r="54" ht="18.75" spans="1:17">
      <c r="A54" s="47"/>
      <c r="B54" s="28"/>
      <c r="C54" s="29"/>
      <c r="D54" s="28"/>
      <c r="E54" s="46"/>
      <c r="K54" s="49"/>
      <c r="L54" s="49"/>
      <c r="M54" s="49"/>
      <c r="N54" s="49"/>
      <c r="O54" s="49"/>
      <c r="P54" s="49"/>
      <c r="Q54" s="49"/>
    </row>
    <row r="55" ht="18.75" spans="1:17">
      <c r="A55" s="47"/>
      <c r="B55" s="28"/>
      <c r="C55" s="29"/>
      <c r="D55" s="28"/>
      <c r="E55" s="46"/>
      <c r="K55" s="49"/>
      <c r="L55" s="49"/>
      <c r="M55" s="49"/>
      <c r="N55" s="49"/>
      <c r="O55" s="49"/>
      <c r="P55" s="49"/>
      <c r="Q55" s="49"/>
    </row>
    <row r="56" ht="18.75" spans="1:17">
      <c r="A56" s="47"/>
      <c r="B56" s="28"/>
      <c r="C56" s="29"/>
      <c r="D56" s="28"/>
      <c r="E56" s="46"/>
      <c r="K56" s="49"/>
      <c r="L56" s="49"/>
      <c r="M56" s="49"/>
      <c r="N56" s="49"/>
      <c r="O56" s="49"/>
      <c r="P56" s="49"/>
      <c r="Q56" s="49"/>
    </row>
    <row r="57" ht="18.75" spans="1:17">
      <c r="A57" s="47"/>
      <c r="B57" s="28"/>
      <c r="C57" s="29"/>
      <c r="D57" s="28"/>
      <c r="E57" s="46"/>
      <c r="K57" s="49"/>
      <c r="L57" s="49"/>
      <c r="M57" s="49"/>
      <c r="N57" s="49"/>
      <c r="O57" s="49"/>
      <c r="P57" s="49"/>
      <c r="Q57" s="49"/>
    </row>
    <row r="58" ht="18.75" spans="1:17">
      <c r="A58" s="47"/>
      <c r="B58" s="28"/>
      <c r="C58" s="29"/>
      <c r="D58" s="28"/>
      <c r="E58" s="46"/>
      <c r="K58" s="49"/>
      <c r="L58" s="49"/>
      <c r="M58" s="49"/>
      <c r="N58" s="49"/>
      <c r="O58" s="49"/>
      <c r="P58" s="49"/>
      <c r="Q58" s="49"/>
    </row>
    <row r="59" ht="18.75" spans="1:17">
      <c r="A59" s="47"/>
      <c r="B59" s="28"/>
      <c r="C59" s="29"/>
      <c r="D59" s="28"/>
      <c r="E59" s="46"/>
      <c r="K59" s="49"/>
      <c r="L59" s="49"/>
      <c r="M59" s="49"/>
      <c r="N59" s="49"/>
      <c r="O59" s="49"/>
      <c r="P59" s="49"/>
      <c r="Q59" s="49"/>
    </row>
    <row r="60" ht="18.75" spans="11:17">
      <c r="K60" s="49"/>
      <c r="L60" s="49"/>
      <c r="M60" s="49"/>
      <c r="N60" s="49"/>
      <c r="O60" s="49"/>
      <c r="P60" s="49"/>
      <c r="Q60" s="49"/>
    </row>
    <row r="61" ht="18.75" spans="11:17">
      <c r="K61" s="49"/>
      <c r="L61" s="49"/>
      <c r="M61" s="49"/>
      <c r="N61" s="49"/>
      <c r="O61" s="49"/>
      <c r="P61" s="49"/>
      <c r="Q61" s="49"/>
    </row>
    <row r="62" ht="18.75" spans="11:17">
      <c r="K62" s="49"/>
      <c r="L62" s="49"/>
      <c r="M62" s="49"/>
      <c r="N62" s="49"/>
      <c r="O62" s="49"/>
      <c r="P62" s="49"/>
      <c r="Q62" s="49"/>
    </row>
    <row r="63" ht="18.75" spans="11:17">
      <c r="K63" s="61"/>
      <c r="L63" s="62"/>
      <c r="M63" s="61"/>
      <c r="N63" s="46"/>
      <c r="O63" s="49"/>
      <c r="P63" s="49"/>
      <c r="Q63" s="49"/>
    </row>
    <row r="64" ht="18.75" spans="11:17">
      <c r="K64" s="61"/>
      <c r="L64" s="62"/>
      <c r="M64" s="61"/>
      <c r="N64" s="46"/>
      <c r="O64" s="49"/>
      <c r="P64" s="49"/>
      <c r="Q64" s="49"/>
    </row>
    <row r="65" ht="18.75" spans="11:17">
      <c r="K65" s="61"/>
      <c r="L65" s="62"/>
      <c r="M65" s="61"/>
      <c r="N65" s="46"/>
      <c r="O65" s="49"/>
      <c r="P65" s="49"/>
      <c r="Q65" s="49"/>
    </row>
    <row r="66" ht="18.75" spans="11:17">
      <c r="K66" s="61"/>
      <c r="L66" s="62"/>
      <c r="M66" s="61"/>
      <c r="N66" s="46"/>
      <c r="O66" s="49"/>
      <c r="P66" s="49"/>
      <c r="Q66" s="49"/>
    </row>
    <row r="67" ht="18.75" spans="11:17">
      <c r="K67" s="61"/>
      <c r="L67" s="62"/>
      <c r="M67" s="61"/>
      <c r="N67" s="46"/>
      <c r="O67" s="49"/>
      <c r="P67" s="49"/>
      <c r="Q67" s="49"/>
    </row>
    <row r="68" ht="18.75" spans="11:17">
      <c r="K68" s="61"/>
      <c r="L68" s="62"/>
      <c r="M68" s="61"/>
      <c r="N68" s="46"/>
      <c r="O68" s="49"/>
      <c r="P68" s="49"/>
      <c r="Q68" s="49"/>
    </row>
    <row r="69" ht="18.75" spans="11:17">
      <c r="K69" s="61"/>
      <c r="L69" s="62"/>
      <c r="M69" s="61"/>
      <c r="N69" s="46"/>
      <c r="O69" s="49"/>
      <c r="P69" s="49"/>
      <c r="Q69" s="49"/>
    </row>
    <row r="70" ht="18.75" spans="11:17">
      <c r="K70" s="61"/>
      <c r="L70" s="62"/>
      <c r="M70" s="63"/>
      <c r="N70" s="46"/>
      <c r="O70" s="49"/>
      <c r="P70" s="49"/>
      <c r="Q70" s="49"/>
    </row>
    <row r="71" ht="18.75" spans="11:17">
      <c r="K71" s="61"/>
      <c r="L71" s="62"/>
      <c r="M71" s="63"/>
      <c r="N71" s="46"/>
      <c r="O71" s="49"/>
      <c r="P71" s="49"/>
      <c r="Q71" s="49"/>
    </row>
    <row r="72" ht="18.75" spans="11:17">
      <c r="K72" s="61"/>
      <c r="L72" s="62"/>
      <c r="M72" s="63"/>
      <c r="N72" s="46"/>
      <c r="O72" s="49"/>
      <c r="P72" s="49"/>
      <c r="Q72" s="49"/>
    </row>
    <row r="73" ht="18.75" spans="11:17">
      <c r="K73" s="49"/>
      <c r="L73" s="49"/>
      <c r="M73" s="49"/>
      <c r="N73" s="49"/>
      <c r="O73" s="49"/>
      <c r="P73" s="49"/>
      <c r="Q73" s="49"/>
    </row>
    <row r="74" ht="18.75" spans="11:17">
      <c r="K74" s="49"/>
      <c r="L74" s="49"/>
      <c r="M74" s="49"/>
      <c r="N74" s="49"/>
      <c r="O74" s="49"/>
      <c r="P74" s="49"/>
      <c r="Q74" s="49"/>
    </row>
    <row r="75" ht="18.75" spans="11:17">
      <c r="K75" s="49"/>
      <c r="L75" s="49"/>
      <c r="M75" s="49"/>
      <c r="N75" s="49"/>
      <c r="O75" s="49"/>
      <c r="P75" s="49"/>
      <c r="Q75" s="49"/>
    </row>
    <row r="76" ht="18.75" spans="11:17">
      <c r="K76" s="49"/>
      <c r="L76" s="49"/>
      <c r="M76" s="49"/>
      <c r="N76" s="49"/>
      <c r="O76" s="49"/>
      <c r="P76" s="49"/>
      <c r="Q76" s="49"/>
    </row>
    <row r="77" ht="18.75" spans="11:17">
      <c r="K77" s="49"/>
      <c r="L77" s="49"/>
      <c r="M77" s="49"/>
      <c r="N77" s="49"/>
      <c r="O77" s="49"/>
      <c r="P77" s="49"/>
      <c r="Q77" s="49"/>
    </row>
    <row r="78" ht="18.75" spans="11:17">
      <c r="K78" s="49"/>
      <c r="L78" s="49"/>
      <c r="M78" s="49"/>
      <c r="N78" s="49"/>
      <c r="O78" s="49"/>
      <c r="P78" s="49"/>
      <c r="Q78" s="49"/>
    </row>
    <row r="79" ht="18.75" spans="11:17">
      <c r="K79" s="49"/>
      <c r="L79" s="49"/>
      <c r="M79" s="49"/>
      <c r="N79" s="49"/>
      <c r="O79" s="49"/>
      <c r="P79" s="49"/>
      <c r="Q79" s="49"/>
    </row>
    <row r="80" ht="18.75" spans="11:17">
      <c r="K80" s="49"/>
      <c r="L80" s="49"/>
      <c r="M80" s="49"/>
      <c r="N80" s="49"/>
      <c r="O80" s="49"/>
      <c r="P80" s="49"/>
      <c r="Q80" s="49"/>
    </row>
    <row r="81" ht="18.75" spans="11:17">
      <c r="K81" s="49"/>
      <c r="L81" s="49"/>
      <c r="M81" s="49"/>
      <c r="N81" s="49"/>
      <c r="O81" s="49"/>
      <c r="P81" s="49"/>
      <c r="Q81" s="49"/>
    </row>
    <row r="82" ht="18.75" spans="11:17">
      <c r="K82" s="49"/>
      <c r="L82" s="49"/>
      <c r="M82" s="49"/>
      <c r="N82" s="49"/>
      <c r="O82" s="49"/>
      <c r="P82" s="49"/>
      <c r="Q82" s="49"/>
    </row>
    <row r="83" ht="18.75" spans="11:17">
      <c r="K83" s="49"/>
      <c r="L83" s="49"/>
      <c r="M83" s="49"/>
      <c r="N83" s="49"/>
      <c r="O83" s="49"/>
      <c r="P83" s="49"/>
      <c r="Q83" s="49"/>
    </row>
    <row r="84" ht="18.75" spans="11:17">
      <c r="K84" s="49"/>
      <c r="L84" s="49"/>
      <c r="M84" s="49"/>
      <c r="N84" s="49"/>
      <c r="O84" s="49"/>
      <c r="P84" s="49"/>
      <c r="Q84" s="49"/>
    </row>
    <row r="85" ht="18.75" spans="11:17">
      <c r="K85" s="49"/>
      <c r="L85" s="49"/>
      <c r="M85" s="49"/>
      <c r="N85" s="49"/>
      <c r="O85" s="49"/>
      <c r="P85" s="49"/>
      <c r="Q85" s="49"/>
    </row>
    <row r="86" ht="18.75" spans="11:17">
      <c r="K86" s="49"/>
      <c r="L86" s="49"/>
      <c r="M86" s="49"/>
      <c r="N86" s="49"/>
      <c r="O86" s="49"/>
      <c r="P86" s="49"/>
      <c r="Q86" s="49"/>
    </row>
    <row r="87" ht="18.75" spans="11:17">
      <c r="K87" s="49"/>
      <c r="L87" s="49"/>
      <c r="M87" s="49"/>
      <c r="N87" s="49"/>
      <c r="O87" s="49"/>
      <c r="P87" s="49"/>
      <c r="Q87" s="49"/>
    </row>
    <row r="88" ht="18.75" spans="11:17">
      <c r="K88" s="49"/>
      <c r="L88" s="49"/>
      <c r="M88" s="49"/>
      <c r="N88" s="49"/>
      <c r="O88" s="49"/>
      <c r="P88" s="49"/>
      <c r="Q88" s="49"/>
    </row>
    <row r="89" ht="18.75" spans="11:17">
      <c r="K89" s="49"/>
      <c r="L89" s="49"/>
      <c r="M89" s="49"/>
      <c r="N89" s="49"/>
      <c r="O89" s="49"/>
      <c r="P89" s="49"/>
      <c r="Q89" s="49"/>
    </row>
    <row r="90" ht="18.75" spans="11:17">
      <c r="K90" s="49"/>
      <c r="L90" s="49"/>
      <c r="M90" s="49"/>
      <c r="N90" s="49"/>
      <c r="O90" s="49"/>
      <c r="P90" s="49"/>
      <c r="Q90" s="49"/>
    </row>
    <row r="91" ht="18.75" spans="11:17">
      <c r="K91" s="49"/>
      <c r="L91" s="49"/>
      <c r="M91" s="49"/>
      <c r="N91" s="49"/>
      <c r="O91" s="49"/>
      <c r="P91" s="49"/>
      <c r="Q91" s="49"/>
    </row>
    <row r="92" ht="18.75" spans="11:17">
      <c r="K92" s="49"/>
      <c r="L92" s="49"/>
      <c r="M92" s="49"/>
      <c r="N92" s="49"/>
      <c r="O92" s="49"/>
      <c r="P92" s="49"/>
      <c r="Q92" s="49"/>
    </row>
    <row r="93" ht="18.75" spans="11:17">
      <c r="K93" s="49"/>
      <c r="L93" s="49"/>
      <c r="M93" s="49"/>
      <c r="N93" s="49"/>
      <c r="O93" s="49"/>
      <c r="P93" s="49"/>
      <c r="Q93" s="49"/>
    </row>
    <row r="94" ht="18.75" spans="11:17">
      <c r="K94" s="49"/>
      <c r="L94" s="49"/>
      <c r="M94" s="49"/>
      <c r="N94" s="49"/>
      <c r="O94" s="49"/>
      <c r="P94" s="49"/>
      <c r="Q94" s="49"/>
    </row>
    <row r="95" ht="18.75" spans="11:17">
      <c r="K95" s="49"/>
      <c r="L95" s="49"/>
      <c r="M95" s="49"/>
      <c r="N95" s="49"/>
      <c r="O95" s="49"/>
      <c r="P95" s="49"/>
      <c r="Q95" s="49"/>
    </row>
    <row r="96" ht="18.75" spans="11:17">
      <c r="K96" s="49"/>
      <c r="L96" s="49"/>
      <c r="M96" s="49"/>
      <c r="N96" s="49"/>
      <c r="O96" s="49"/>
      <c r="P96" s="49"/>
      <c r="Q96" s="49"/>
    </row>
    <row r="97" ht="18.75" spans="11:17">
      <c r="K97" s="49"/>
      <c r="L97" s="49"/>
      <c r="M97" s="49"/>
      <c r="N97" s="49"/>
      <c r="O97" s="49"/>
      <c r="P97" s="49"/>
      <c r="Q97" s="49"/>
    </row>
    <row r="98" ht="18.75" spans="11:17">
      <c r="K98" s="49"/>
      <c r="L98" s="49"/>
      <c r="M98" s="49"/>
      <c r="N98" s="49"/>
      <c r="O98" s="49"/>
      <c r="P98" s="49"/>
      <c r="Q98" s="49"/>
    </row>
    <row r="99" ht="18.75" spans="11:17">
      <c r="K99" s="49"/>
      <c r="L99" s="49"/>
      <c r="M99" s="49"/>
      <c r="N99" s="49"/>
      <c r="O99" s="49"/>
      <c r="P99" s="49"/>
      <c r="Q99" s="49"/>
    </row>
    <row r="100" ht="18.75" spans="11:17">
      <c r="K100" s="49"/>
      <c r="L100" s="49"/>
      <c r="M100" s="49"/>
      <c r="N100" s="49"/>
      <c r="O100" s="49"/>
      <c r="P100" s="49"/>
      <c r="Q100" s="49"/>
    </row>
    <row r="101" ht="18.75" spans="11:17">
      <c r="K101" s="49"/>
      <c r="L101" s="49"/>
      <c r="M101" s="49"/>
      <c r="N101" s="49"/>
      <c r="O101" s="49"/>
      <c r="P101" s="49"/>
      <c r="Q101" s="49"/>
    </row>
    <row r="102" ht="18.75" spans="11:17">
      <c r="K102" s="49"/>
      <c r="L102" s="49"/>
      <c r="M102" s="49"/>
      <c r="N102" s="49"/>
      <c r="O102" s="49"/>
      <c r="P102" s="49"/>
      <c r="Q102" s="49"/>
    </row>
    <row r="103" ht="18.75" spans="11:17">
      <c r="K103" s="49"/>
      <c r="L103" s="49"/>
      <c r="M103" s="49"/>
      <c r="N103" s="49"/>
      <c r="O103" s="49"/>
      <c r="P103" s="49"/>
      <c r="Q103" s="49"/>
    </row>
    <row r="104" ht="18.75" spans="11:17">
      <c r="K104" s="49"/>
      <c r="L104" s="49"/>
      <c r="M104" s="49"/>
      <c r="N104" s="49"/>
      <c r="O104" s="49"/>
      <c r="P104" s="49"/>
      <c r="Q104" s="49"/>
    </row>
    <row r="105" ht="18.75" spans="11:17">
      <c r="K105" s="49"/>
      <c r="L105" s="49"/>
      <c r="M105" s="49"/>
      <c r="N105" s="49"/>
      <c r="O105" s="49"/>
      <c r="P105" s="49"/>
      <c r="Q105" s="49"/>
    </row>
    <row r="106" ht="18.75" spans="11:17">
      <c r="K106" s="49"/>
      <c r="L106" s="49"/>
      <c r="M106" s="49"/>
      <c r="N106" s="49"/>
      <c r="O106" s="49"/>
      <c r="P106" s="49"/>
      <c r="Q106" s="49"/>
    </row>
    <row r="107" ht="18.75" spans="11:17">
      <c r="K107" s="49"/>
      <c r="L107" s="49"/>
      <c r="M107" s="49"/>
      <c r="N107" s="49"/>
      <c r="O107" s="49"/>
      <c r="P107" s="49"/>
      <c r="Q107" s="49"/>
    </row>
    <row r="108" ht="18.75" spans="11:17">
      <c r="K108" s="49"/>
      <c r="L108" s="49"/>
      <c r="M108" s="49"/>
      <c r="N108" s="49"/>
      <c r="O108" s="49"/>
      <c r="P108" s="49"/>
      <c r="Q108" s="49"/>
    </row>
    <row r="109" ht="18.75" spans="11:17">
      <c r="K109" s="49"/>
      <c r="L109" s="49"/>
      <c r="M109" s="49"/>
      <c r="N109" s="49"/>
      <c r="O109" s="49"/>
      <c r="P109" s="49"/>
      <c r="Q109" s="49"/>
    </row>
    <row r="110" ht="18.75" spans="11:17">
      <c r="K110" s="49"/>
      <c r="L110" s="49"/>
      <c r="M110" s="49"/>
      <c r="N110" s="49"/>
      <c r="O110" s="49"/>
      <c r="P110" s="49"/>
      <c r="Q110" s="49"/>
    </row>
    <row r="111" ht="18.75" spans="11:17">
      <c r="K111" s="49"/>
      <c r="L111" s="49"/>
      <c r="M111" s="49"/>
      <c r="N111" s="49"/>
      <c r="O111" s="49"/>
      <c r="P111" s="49"/>
      <c r="Q111" s="49"/>
    </row>
    <row r="112" ht="18.75" spans="11:17">
      <c r="K112" s="49"/>
      <c r="L112" s="49"/>
      <c r="M112" s="49"/>
      <c r="N112" s="49"/>
      <c r="O112" s="49"/>
      <c r="P112" s="49"/>
      <c r="Q112" s="49"/>
    </row>
    <row r="113" ht="18.75" spans="11:17">
      <c r="K113" s="49"/>
      <c r="L113" s="49"/>
      <c r="M113" s="49"/>
      <c r="N113" s="49"/>
      <c r="O113" s="49"/>
      <c r="P113" s="49"/>
      <c r="Q113" s="49"/>
    </row>
    <row r="114" ht="18.75" spans="11:17">
      <c r="K114" s="49"/>
      <c r="L114" s="49"/>
      <c r="M114" s="49"/>
      <c r="N114" s="49"/>
      <c r="O114" s="49"/>
      <c r="P114" s="49"/>
      <c r="Q114" s="49"/>
    </row>
    <row r="115" ht="18.75" spans="11:17">
      <c r="K115" s="49"/>
      <c r="L115" s="49"/>
      <c r="M115" s="49"/>
      <c r="N115" s="49"/>
      <c r="O115" s="49"/>
      <c r="P115" s="49"/>
      <c r="Q115" s="49"/>
    </row>
    <row r="116" ht="18.75" spans="11:17">
      <c r="K116" s="49"/>
      <c r="L116" s="49"/>
      <c r="M116" s="49"/>
      <c r="N116" s="49"/>
      <c r="O116" s="49"/>
      <c r="P116" s="49"/>
      <c r="Q116" s="49"/>
    </row>
  </sheetData>
  <autoFilter xmlns:etc="http://www.wps.cn/officeDocument/2017/etCustomData" ref="A1:AK50" etc:filterBottomFollowUsedRange="0">
    <sortState ref="A1:AK50">
      <sortCondition ref="B1"/>
    </sortState>
    <extLst/>
  </autoFilter>
  <sortState ref="A1:F38">
    <sortCondition ref="B1:B38"/>
  </sortState>
  <conditionalFormatting sqref="B1">
    <cfRule type="duplicateValues" dxfId="0" priority="1442"/>
  </conditionalFormatting>
  <conditionalFormatting sqref="C2">
    <cfRule type="duplicateValues" dxfId="0" priority="1036"/>
  </conditionalFormatting>
  <conditionalFormatting sqref="B4">
    <cfRule type="duplicateValues" dxfId="0" priority="924"/>
  </conditionalFormatting>
  <conditionalFormatting sqref="B5">
    <cfRule type="duplicateValues" dxfId="0" priority="1042"/>
  </conditionalFormatting>
  <conditionalFormatting sqref="A8">
    <cfRule type="duplicateValues" dxfId="0" priority="1427"/>
  </conditionalFormatting>
  <conditionalFormatting sqref="B8">
    <cfRule type="duplicateValues" dxfId="0" priority="1048"/>
  </conditionalFormatting>
  <conditionalFormatting sqref="B9">
    <cfRule type="duplicateValues" dxfId="0" priority="1049"/>
  </conditionalFormatting>
  <conditionalFormatting sqref="B13">
    <cfRule type="duplicateValues" dxfId="0" priority="747"/>
  </conditionalFormatting>
  <conditionalFormatting sqref="B28">
    <cfRule type="duplicateValues" dxfId="0" priority="732"/>
  </conditionalFormatting>
  <conditionalFormatting sqref="B29">
    <cfRule type="duplicateValues" dxfId="0" priority="711"/>
  </conditionalFormatting>
  <conditionalFormatting sqref="M29">
    <cfRule type="duplicateValues" dxfId="0" priority="116"/>
  </conditionalFormatting>
  <conditionalFormatting sqref="N29">
    <cfRule type="duplicateValues" dxfId="0" priority="115"/>
  </conditionalFormatting>
  <conditionalFormatting sqref="M30">
    <cfRule type="duplicateValues" dxfId="0" priority="3"/>
  </conditionalFormatting>
  <conditionalFormatting sqref="N30">
    <cfRule type="duplicateValues" dxfId="0" priority="2"/>
  </conditionalFormatting>
  <conditionalFormatting sqref="K31">
    <cfRule type="duplicateValues" dxfId="0" priority="340"/>
  </conditionalFormatting>
  <conditionalFormatting sqref="L31">
    <cfRule type="duplicateValues" dxfId="0" priority="341"/>
  </conditionalFormatting>
  <conditionalFormatting sqref="M31">
    <cfRule type="duplicateValues" dxfId="0" priority="228"/>
  </conditionalFormatting>
  <conditionalFormatting sqref="B39">
    <cfRule type="duplicateValues" dxfId="0" priority="687"/>
  </conditionalFormatting>
  <conditionalFormatting sqref="B45">
    <cfRule type="duplicateValues" dxfId="0" priority="793"/>
  </conditionalFormatting>
  <conditionalFormatting sqref="B46">
    <cfRule type="duplicateValues" dxfId="0" priority="1150"/>
  </conditionalFormatting>
  <conditionalFormatting sqref="B47">
    <cfRule type="duplicateValues" dxfId="0" priority="1149"/>
  </conditionalFormatting>
  <conditionalFormatting sqref="B49">
    <cfRule type="duplicateValues" dxfId="0" priority="3356"/>
  </conditionalFormatting>
  <conditionalFormatting sqref="L63">
    <cfRule type="duplicateValues" dxfId="0" priority="573"/>
  </conditionalFormatting>
  <conditionalFormatting sqref="K71">
    <cfRule type="duplicateValues" dxfId="0" priority="459"/>
  </conditionalFormatting>
  <conditionalFormatting sqref="K72">
    <cfRule type="duplicateValues" dxfId="0" priority="460"/>
  </conditionalFormatting>
  <conditionalFormatting sqref="B2:B9">
    <cfRule type="duplicateValues" dxfId="0" priority="923"/>
  </conditionalFormatting>
  <conditionalFormatting sqref="B11:B12">
    <cfRule type="duplicateValues" dxfId="0" priority="788"/>
  </conditionalFormatting>
  <conditionalFormatting sqref="C3:C4">
    <cfRule type="duplicateValues" dxfId="0" priority="922"/>
  </conditionalFormatting>
  <conditionalFormatting sqref="K29:K31">
    <cfRule type="duplicateValues" dxfId="0" priority="344"/>
  </conditionalFormatting>
  <conditionalFormatting sqref="K29:K30">
    <cfRule type="duplicateValues" dxfId="0" priority="342"/>
  </conditionalFormatting>
  <conditionalFormatting sqref="K63:K70">
    <cfRule type="duplicateValues" dxfId="0" priority="685"/>
  </conditionalFormatting>
  <conditionalFormatting sqref="L29:L30">
    <cfRule type="duplicateValues" dxfId="0" priority="343"/>
  </conditionalFormatting>
  <conditionalFormatting sqref="L64:L70">
    <cfRule type="duplicateValues" dxfId="0" priority="461"/>
  </conditionalFormatting>
  <conditionalFormatting sqref="L71:L72">
    <cfRule type="duplicateValues" dxfId="0" priority="347"/>
  </conditionalFormatting>
  <conditionalFormatting sqref="B1 B50:B1048576">
    <cfRule type="duplicateValues" dxfId="0" priority="3530"/>
  </conditionalFormatting>
  <conditionalFormatting sqref="B1 B49:B1048576">
    <cfRule type="duplicateValues" dxfId="0" priority="3355"/>
  </conditionalFormatting>
  <conditionalFormatting sqref="B1 B46:B1048576">
    <cfRule type="duplicateValues" dxfId="0" priority="1050"/>
  </conditionalFormatting>
  <conditionalFormatting sqref="B1 B48:B1048576">
    <cfRule type="duplicateValues" dxfId="0" priority="1285"/>
  </conditionalFormatting>
  <conditionalFormatting sqref="B1:B18 B21:B1048576">
    <cfRule type="duplicateValues" dxfId="0" priority="1"/>
  </conditionalFormatting>
  <conditionalFormatting sqref="B1:B9 B21:B1048576 B11:B13">
    <cfRule type="duplicateValues" dxfId="0" priority="686"/>
  </conditionalFormatting>
  <conditionalFormatting sqref="B1:B9 B11:B13 B21:B38 B40:B1048576">
    <cfRule type="duplicateValues" dxfId="0" priority="710"/>
  </conditionalFormatting>
  <conditionalFormatting sqref="B2:B3 B6:B9">
    <cfRule type="duplicateValues" dxfId="0" priority="1043"/>
  </conditionalFormatting>
  <conditionalFormatting sqref="B2:B9 B11:B13 B21:B27 B30:B38 B40:B45">
    <cfRule type="duplicateValues" dxfId="0" priority="746"/>
  </conditionalFormatting>
  <conditionalFormatting sqref="B2:B9 B21:B27 B40:B45 B30:B35">
    <cfRule type="duplicateValues" dxfId="0" priority="792"/>
  </conditionalFormatting>
  <conditionalFormatting sqref="B21:B27 B30:B35 B40:B44">
    <cfRule type="duplicateValues" dxfId="0" priority="794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1:E18"/>
  <sheetViews>
    <sheetView workbookViewId="0">
      <selection activeCell="D11" sqref="D11:E18"/>
    </sheetView>
  </sheetViews>
  <sheetFormatPr defaultColWidth="9" defaultRowHeight="13.5" outlineLevelCol="4"/>
  <sheetData>
    <row r="11" spans="4:5">
      <c r="D11" t="s">
        <v>17</v>
      </c>
      <c r="E11" t="s">
        <v>81</v>
      </c>
    </row>
    <row r="12" spans="4:5">
      <c r="D12" t="s">
        <v>17</v>
      </c>
      <c r="E12" t="s">
        <v>82</v>
      </c>
    </row>
    <row r="13" spans="4:5">
      <c r="D13" t="s">
        <v>17</v>
      </c>
      <c r="E13" t="s">
        <v>83</v>
      </c>
    </row>
    <row r="14" spans="4:5">
      <c r="D14" t="s">
        <v>17</v>
      </c>
      <c r="E14" t="s">
        <v>84</v>
      </c>
    </row>
    <row r="15" spans="4:5">
      <c r="D15" t="s">
        <v>17</v>
      </c>
      <c r="E15" t="s">
        <v>85</v>
      </c>
    </row>
    <row r="16" spans="4:5">
      <c r="D16" t="s">
        <v>17</v>
      </c>
      <c r="E16" t="s">
        <v>86</v>
      </c>
    </row>
    <row r="17" spans="4:5">
      <c r="D17" t="s">
        <v>25</v>
      </c>
      <c r="E17" t="s">
        <v>96</v>
      </c>
    </row>
    <row r="18" spans="4:5">
      <c r="D18" t="s">
        <v>140</v>
      </c>
      <c r="E18" t="s">
        <v>102</v>
      </c>
    </row>
  </sheetData>
  <sortState ref="D11:E32">
    <sortCondition ref="D11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E2:W77"/>
  <sheetViews>
    <sheetView workbookViewId="0">
      <selection activeCell="P12" sqref="P12"/>
    </sheetView>
  </sheetViews>
  <sheetFormatPr defaultColWidth="9" defaultRowHeight="13.5"/>
  <sheetData>
    <row r="2" spans="5:10">
      <c r="E2" t="s">
        <v>178</v>
      </c>
      <c r="G2">
        <v>200</v>
      </c>
      <c r="H2" t="s">
        <v>55</v>
      </c>
      <c r="J2" t="s">
        <v>152</v>
      </c>
    </row>
    <row r="3" spans="5:10">
      <c r="E3" t="s">
        <v>240</v>
      </c>
      <c r="G3">
        <v>520</v>
      </c>
      <c r="H3" t="s">
        <v>55</v>
      </c>
      <c r="J3" t="s">
        <v>152</v>
      </c>
    </row>
    <row r="4" spans="5:10">
      <c r="E4" t="s">
        <v>180</v>
      </c>
      <c r="G4">
        <v>540</v>
      </c>
      <c r="H4" t="s">
        <v>55</v>
      </c>
      <c r="J4" t="s">
        <v>152</v>
      </c>
    </row>
    <row r="5" spans="5:23">
      <c r="E5" t="s">
        <v>241</v>
      </c>
      <c r="G5">
        <v>20</v>
      </c>
      <c r="H5" t="s">
        <v>55</v>
      </c>
      <c r="J5" t="s">
        <v>152</v>
      </c>
      <c r="R5" t="s">
        <v>242</v>
      </c>
      <c r="T5" t="s">
        <v>41</v>
      </c>
      <c r="U5">
        <v>-62.7</v>
      </c>
      <c r="W5" t="s">
        <v>184</v>
      </c>
    </row>
    <row r="6" spans="5:23">
      <c r="E6" t="s">
        <v>197</v>
      </c>
      <c r="G6" t="s">
        <v>243</v>
      </c>
      <c r="H6" t="s">
        <v>244</v>
      </c>
      <c r="J6" t="s">
        <v>152</v>
      </c>
      <c r="R6" t="s">
        <v>32</v>
      </c>
      <c r="T6" t="s">
        <v>41</v>
      </c>
      <c r="U6">
        <v>-17.98</v>
      </c>
      <c r="W6" t="s">
        <v>158</v>
      </c>
    </row>
    <row r="7" spans="5:23">
      <c r="E7" t="s">
        <v>245</v>
      </c>
      <c r="H7">
        <v>0.8</v>
      </c>
      <c r="J7" t="s">
        <v>184</v>
      </c>
      <c r="R7" t="s">
        <v>100</v>
      </c>
      <c r="T7" t="s">
        <v>41</v>
      </c>
      <c r="U7">
        <v>-22</v>
      </c>
      <c r="W7" t="s">
        <v>158</v>
      </c>
    </row>
    <row r="8" spans="5:23">
      <c r="E8" t="s">
        <v>246</v>
      </c>
      <c r="H8">
        <v>0.8</v>
      </c>
      <c r="J8" t="s">
        <v>184</v>
      </c>
      <c r="R8" t="s">
        <v>247</v>
      </c>
      <c r="T8" t="s">
        <v>41</v>
      </c>
      <c r="U8">
        <v>-96.13</v>
      </c>
      <c r="W8" t="s">
        <v>160</v>
      </c>
    </row>
    <row r="9" spans="5:23">
      <c r="E9" t="s">
        <v>248</v>
      </c>
      <c r="H9">
        <v>0.8</v>
      </c>
      <c r="J9" t="s">
        <v>184</v>
      </c>
      <c r="R9" t="s">
        <v>249</v>
      </c>
      <c r="T9" t="s">
        <v>41</v>
      </c>
      <c r="U9">
        <v>-52.54</v>
      </c>
      <c r="W9" t="s">
        <v>160</v>
      </c>
    </row>
    <row r="10" spans="5:23">
      <c r="E10" t="s">
        <v>250</v>
      </c>
      <c r="H10">
        <v>0.8</v>
      </c>
      <c r="J10" t="s">
        <v>184</v>
      </c>
      <c r="R10" t="s">
        <v>251</v>
      </c>
      <c r="T10" t="s">
        <v>41</v>
      </c>
      <c r="U10">
        <v>-116.46</v>
      </c>
      <c r="W10" t="s">
        <v>160</v>
      </c>
    </row>
    <row r="11" spans="5:10">
      <c r="E11" t="s">
        <v>252</v>
      </c>
      <c r="H11">
        <v>0.8</v>
      </c>
      <c r="J11" t="s">
        <v>184</v>
      </c>
    </row>
    <row r="12" spans="5:10">
      <c r="E12" t="s">
        <v>253</v>
      </c>
      <c r="H12" t="s">
        <v>39</v>
      </c>
      <c r="J12" t="s">
        <v>184</v>
      </c>
    </row>
    <row r="13" spans="5:10">
      <c r="E13" t="s">
        <v>254</v>
      </c>
      <c r="H13" t="s">
        <v>255</v>
      </c>
      <c r="J13" t="s">
        <v>184</v>
      </c>
    </row>
    <row r="14" spans="5:10">
      <c r="E14" t="s">
        <v>242</v>
      </c>
      <c r="H14">
        <v>0.8</v>
      </c>
      <c r="J14" t="s">
        <v>184</v>
      </c>
    </row>
    <row r="15" spans="5:10">
      <c r="E15" t="s">
        <v>256</v>
      </c>
      <c r="H15">
        <v>0.8</v>
      </c>
      <c r="J15" t="s">
        <v>184</v>
      </c>
    </row>
    <row r="16" spans="5:10">
      <c r="E16" t="s">
        <v>257</v>
      </c>
      <c r="H16">
        <v>0.8</v>
      </c>
      <c r="J16" t="s">
        <v>184</v>
      </c>
    </row>
    <row r="17" spans="5:10">
      <c r="E17" t="s">
        <v>258</v>
      </c>
      <c r="H17">
        <v>0.8</v>
      </c>
      <c r="J17" t="s">
        <v>184</v>
      </c>
    </row>
    <row r="18" spans="5:10">
      <c r="E18" t="s">
        <v>259</v>
      </c>
      <c r="H18">
        <v>0.8</v>
      </c>
      <c r="J18" t="s">
        <v>184</v>
      </c>
    </row>
    <row r="19" spans="5:10">
      <c r="E19" t="s">
        <v>260</v>
      </c>
      <c r="H19">
        <v>0.8</v>
      </c>
      <c r="J19" t="s">
        <v>184</v>
      </c>
    </row>
    <row r="20" spans="5:10">
      <c r="E20" t="s">
        <v>63</v>
      </c>
      <c r="H20">
        <v>0.8</v>
      </c>
      <c r="J20" t="s">
        <v>158</v>
      </c>
    </row>
    <row r="21" spans="5:10">
      <c r="E21" t="s">
        <v>54</v>
      </c>
      <c r="G21">
        <v>320</v>
      </c>
      <c r="H21" t="s">
        <v>55</v>
      </c>
      <c r="J21" t="s">
        <v>158</v>
      </c>
    </row>
    <row r="22" spans="5:10">
      <c r="E22" t="s">
        <v>35</v>
      </c>
      <c r="H22" t="s">
        <v>162</v>
      </c>
      <c r="J22" t="s">
        <v>158</v>
      </c>
    </row>
    <row r="23" spans="5:10">
      <c r="E23" t="s">
        <v>93</v>
      </c>
      <c r="H23">
        <v>0.8</v>
      </c>
      <c r="J23" t="s">
        <v>158</v>
      </c>
    </row>
    <row r="24" spans="5:10">
      <c r="E24" t="s">
        <v>46</v>
      </c>
      <c r="H24">
        <v>0.8</v>
      </c>
      <c r="J24" t="s">
        <v>158</v>
      </c>
    </row>
    <row r="25" spans="5:10">
      <c r="E25" t="s">
        <v>108</v>
      </c>
      <c r="H25">
        <v>0.8</v>
      </c>
      <c r="J25" t="s">
        <v>158</v>
      </c>
    </row>
    <row r="26" spans="5:10">
      <c r="E26" t="s">
        <v>97</v>
      </c>
      <c r="H26">
        <v>0.8</v>
      </c>
      <c r="J26" t="s">
        <v>158</v>
      </c>
    </row>
    <row r="27" spans="5:10">
      <c r="E27" t="s">
        <v>65</v>
      </c>
      <c r="G27">
        <v>50</v>
      </c>
      <c r="H27" t="s">
        <v>185</v>
      </c>
      <c r="J27" t="s">
        <v>158</v>
      </c>
    </row>
    <row r="28" spans="5:10">
      <c r="E28" t="s">
        <v>18</v>
      </c>
      <c r="G28">
        <v>-50</v>
      </c>
      <c r="H28" t="s">
        <v>192</v>
      </c>
      <c r="J28" t="s">
        <v>158</v>
      </c>
    </row>
    <row r="29" spans="5:10">
      <c r="E29" t="s">
        <v>18</v>
      </c>
      <c r="G29">
        <v>-100</v>
      </c>
      <c r="H29" t="s">
        <v>195</v>
      </c>
      <c r="J29" t="s">
        <v>158</v>
      </c>
    </row>
    <row r="30" spans="5:10">
      <c r="E30" t="s">
        <v>36</v>
      </c>
      <c r="H30" t="s">
        <v>162</v>
      </c>
      <c r="J30" t="s">
        <v>158</v>
      </c>
    </row>
    <row r="31" spans="5:10">
      <c r="E31" t="s">
        <v>51</v>
      </c>
      <c r="H31">
        <v>0.8</v>
      </c>
      <c r="J31" t="s">
        <v>158</v>
      </c>
    </row>
    <row r="32" spans="5:10">
      <c r="E32" t="s">
        <v>37</v>
      </c>
      <c r="H32" t="s">
        <v>162</v>
      </c>
      <c r="J32" t="s">
        <v>158</v>
      </c>
    </row>
    <row r="33" spans="5:10">
      <c r="E33" t="s">
        <v>67</v>
      </c>
      <c r="H33" t="s">
        <v>162</v>
      </c>
      <c r="J33" t="s">
        <v>158</v>
      </c>
    </row>
    <row r="34" spans="5:10">
      <c r="E34" t="s">
        <v>23</v>
      </c>
      <c r="G34">
        <v>140</v>
      </c>
      <c r="H34" t="s">
        <v>24</v>
      </c>
      <c r="J34" t="s">
        <v>158</v>
      </c>
    </row>
    <row r="35" spans="5:10">
      <c r="E35" t="s">
        <v>47</v>
      </c>
      <c r="H35">
        <v>0.8</v>
      </c>
      <c r="J35" t="s">
        <v>158</v>
      </c>
    </row>
    <row r="36" spans="5:10">
      <c r="E36" t="s">
        <v>45</v>
      </c>
      <c r="H36">
        <v>0.8</v>
      </c>
      <c r="J36" t="s">
        <v>158</v>
      </c>
    </row>
    <row r="37" spans="5:10">
      <c r="E37" t="s">
        <v>261</v>
      </c>
      <c r="G37">
        <v>120</v>
      </c>
      <c r="H37" t="s">
        <v>55</v>
      </c>
      <c r="J37" t="s">
        <v>160</v>
      </c>
    </row>
    <row r="38" spans="5:10">
      <c r="E38" t="s">
        <v>262</v>
      </c>
      <c r="H38" t="s">
        <v>162</v>
      </c>
      <c r="J38" t="s">
        <v>160</v>
      </c>
    </row>
    <row r="39" spans="5:10">
      <c r="E39" t="s">
        <v>263</v>
      </c>
      <c r="G39">
        <v>-50</v>
      </c>
      <c r="H39" t="s">
        <v>264</v>
      </c>
      <c r="J39" t="s">
        <v>160</v>
      </c>
    </row>
    <row r="40" spans="5:10">
      <c r="E40" t="s">
        <v>226</v>
      </c>
      <c r="H40" t="s">
        <v>265</v>
      </c>
      <c r="J40" t="s">
        <v>160</v>
      </c>
    </row>
    <row r="41" spans="5:10">
      <c r="E41" t="s">
        <v>266</v>
      </c>
      <c r="H41">
        <v>0.8</v>
      </c>
      <c r="J41" t="s">
        <v>160</v>
      </c>
    </row>
    <row r="42" spans="5:10">
      <c r="E42" t="s">
        <v>267</v>
      </c>
      <c r="H42">
        <v>0.8</v>
      </c>
      <c r="J42" t="s">
        <v>160</v>
      </c>
    </row>
    <row r="43" spans="5:10">
      <c r="E43" t="s">
        <v>268</v>
      </c>
      <c r="G43">
        <v>232</v>
      </c>
      <c r="H43" t="s">
        <v>269</v>
      </c>
      <c r="J43" t="s">
        <v>160</v>
      </c>
    </row>
    <row r="44" spans="5:10">
      <c r="E44" t="s">
        <v>270</v>
      </c>
      <c r="G44">
        <v>180</v>
      </c>
      <c r="H44" t="s">
        <v>55</v>
      </c>
      <c r="J44" t="s">
        <v>160</v>
      </c>
    </row>
    <row r="45" spans="5:10">
      <c r="E45" t="s">
        <v>271</v>
      </c>
      <c r="H45" t="s">
        <v>162</v>
      </c>
      <c r="J45" t="s">
        <v>160</v>
      </c>
    </row>
    <row r="46" spans="5:10">
      <c r="E46" t="s">
        <v>272</v>
      </c>
      <c r="H46">
        <v>0.8</v>
      </c>
      <c r="J46" t="s">
        <v>160</v>
      </c>
    </row>
    <row r="47" spans="5:10">
      <c r="E47" t="s">
        <v>273</v>
      </c>
      <c r="G47">
        <v>-20</v>
      </c>
      <c r="H47" t="s">
        <v>274</v>
      </c>
      <c r="J47" t="s">
        <v>160</v>
      </c>
    </row>
    <row r="48" spans="5:10">
      <c r="E48" t="s">
        <v>275</v>
      </c>
      <c r="H48">
        <v>0.8</v>
      </c>
      <c r="J48" t="s">
        <v>160</v>
      </c>
    </row>
    <row r="49" spans="5:10">
      <c r="E49" t="s">
        <v>275</v>
      </c>
      <c r="G49">
        <v>140</v>
      </c>
      <c r="H49" t="s">
        <v>55</v>
      </c>
      <c r="J49" t="s">
        <v>160</v>
      </c>
    </row>
    <row r="50" spans="5:10">
      <c r="E50" t="s">
        <v>225</v>
      </c>
      <c r="G50">
        <v>-100</v>
      </c>
      <c r="H50" t="s">
        <v>276</v>
      </c>
      <c r="J50" t="s">
        <v>160</v>
      </c>
    </row>
    <row r="51" spans="5:10">
      <c r="E51" t="s">
        <v>225</v>
      </c>
      <c r="G51">
        <v>-20</v>
      </c>
      <c r="H51" t="s">
        <v>277</v>
      </c>
      <c r="J51" t="s">
        <v>160</v>
      </c>
    </row>
    <row r="52" spans="5:10">
      <c r="E52" t="s">
        <v>278</v>
      </c>
      <c r="G52">
        <v>120</v>
      </c>
      <c r="H52" t="s">
        <v>24</v>
      </c>
      <c r="J52" t="s">
        <v>160</v>
      </c>
    </row>
    <row r="53" spans="5:10">
      <c r="E53" t="s">
        <v>279</v>
      </c>
      <c r="H53">
        <v>0.8</v>
      </c>
      <c r="J53" t="s">
        <v>160</v>
      </c>
    </row>
    <row r="54" spans="5:10">
      <c r="E54" t="s">
        <v>280</v>
      </c>
      <c r="H54" t="s">
        <v>281</v>
      </c>
      <c r="J54" t="s">
        <v>160</v>
      </c>
    </row>
    <row r="55" spans="5:10">
      <c r="E55" t="s">
        <v>280</v>
      </c>
      <c r="G55">
        <v>-30</v>
      </c>
      <c r="H55" t="s">
        <v>282</v>
      </c>
      <c r="J55" t="s">
        <v>160</v>
      </c>
    </row>
    <row r="56" spans="5:10">
      <c r="E56" t="s">
        <v>283</v>
      </c>
      <c r="G56">
        <v>120</v>
      </c>
      <c r="H56" t="s">
        <v>24</v>
      </c>
      <c r="J56" t="s">
        <v>160</v>
      </c>
    </row>
    <row r="57" spans="5:10">
      <c r="E57" t="s">
        <v>190</v>
      </c>
      <c r="G57">
        <v>540</v>
      </c>
      <c r="H57" t="s">
        <v>55</v>
      </c>
      <c r="J57" t="s">
        <v>160</v>
      </c>
    </row>
    <row r="58" spans="5:10">
      <c r="E58" t="s">
        <v>284</v>
      </c>
      <c r="H58" t="s">
        <v>281</v>
      </c>
      <c r="J58" t="s">
        <v>160</v>
      </c>
    </row>
    <row r="59" spans="5:10">
      <c r="E59" t="s">
        <v>218</v>
      </c>
      <c r="G59">
        <v>220</v>
      </c>
      <c r="H59" t="s">
        <v>24</v>
      </c>
      <c r="J59" t="s">
        <v>160</v>
      </c>
    </row>
    <row r="60" spans="5:10">
      <c r="E60" t="s">
        <v>235</v>
      </c>
      <c r="G60">
        <v>-20</v>
      </c>
      <c r="H60" t="s">
        <v>285</v>
      </c>
      <c r="J60" t="s">
        <v>160</v>
      </c>
    </row>
    <row r="61" spans="5:10">
      <c r="E61" t="s">
        <v>286</v>
      </c>
      <c r="H61">
        <v>0.8</v>
      </c>
      <c r="J61" t="s">
        <v>160</v>
      </c>
    </row>
    <row r="62" spans="5:10">
      <c r="E62" t="s">
        <v>287</v>
      </c>
      <c r="H62" t="s">
        <v>162</v>
      </c>
      <c r="J62" t="s">
        <v>160</v>
      </c>
    </row>
    <row r="63" spans="5:10">
      <c r="E63" t="s">
        <v>288</v>
      </c>
      <c r="G63">
        <v>546</v>
      </c>
      <c r="H63" t="s">
        <v>269</v>
      </c>
      <c r="J63" t="s">
        <v>160</v>
      </c>
    </row>
    <row r="64" spans="5:10">
      <c r="E64" t="s">
        <v>289</v>
      </c>
      <c r="H64" t="s">
        <v>39</v>
      </c>
      <c r="J64" t="s">
        <v>160</v>
      </c>
    </row>
    <row r="65" spans="5:10">
      <c r="E65" t="s">
        <v>290</v>
      </c>
      <c r="H65">
        <v>0.8</v>
      </c>
      <c r="J65" t="s">
        <v>160</v>
      </c>
    </row>
    <row r="66" spans="5:10">
      <c r="E66" t="s">
        <v>220</v>
      </c>
      <c r="G66">
        <v>-30</v>
      </c>
      <c r="H66" t="s">
        <v>277</v>
      </c>
      <c r="J66" t="s">
        <v>160</v>
      </c>
    </row>
    <row r="67" spans="5:10">
      <c r="E67" t="s">
        <v>291</v>
      </c>
      <c r="H67">
        <v>0.8</v>
      </c>
      <c r="J67" t="s">
        <v>160</v>
      </c>
    </row>
    <row r="68" spans="5:10">
      <c r="E68" t="s">
        <v>292</v>
      </c>
      <c r="H68">
        <v>0.8</v>
      </c>
      <c r="J68" t="s">
        <v>160</v>
      </c>
    </row>
    <row r="69" spans="5:10">
      <c r="E69" t="s">
        <v>201</v>
      </c>
      <c r="G69">
        <v>120</v>
      </c>
      <c r="H69" t="s">
        <v>24</v>
      </c>
      <c r="J69" t="s">
        <v>160</v>
      </c>
    </row>
    <row r="70" spans="5:10">
      <c r="E70" t="s">
        <v>293</v>
      </c>
      <c r="H70">
        <v>0.8</v>
      </c>
      <c r="J70" t="s">
        <v>160</v>
      </c>
    </row>
    <row r="71" spans="5:10">
      <c r="E71" t="s">
        <v>216</v>
      </c>
      <c r="G71">
        <v>260</v>
      </c>
      <c r="H71" t="s">
        <v>55</v>
      </c>
      <c r="J71" t="s">
        <v>160</v>
      </c>
    </row>
    <row r="72" spans="5:10">
      <c r="E72" t="s">
        <v>294</v>
      </c>
      <c r="G72">
        <v>120</v>
      </c>
      <c r="H72" t="s">
        <v>24</v>
      </c>
      <c r="J72" t="s">
        <v>160</v>
      </c>
    </row>
    <row r="73" spans="5:10">
      <c r="E73" t="s">
        <v>295</v>
      </c>
      <c r="H73" t="s">
        <v>296</v>
      </c>
      <c r="J73" t="s">
        <v>160</v>
      </c>
    </row>
    <row r="74" spans="5:10">
      <c r="E74" t="s">
        <v>161</v>
      </c>
      <c r="G74">
        <v>150</v>
      </c>
      <c r="H74" t="s">
        <v>297</v>
      </c>
      <c r="J74" t="s">
        <v>160</v>
      </c>
    </row>
    <row r="75" spans="5:10">
      <c r="E75" t="s">
        <v>219</v>
      </c>
      <c r="G75">
        <v>50</v>
      </c>
      <c r="H75" t="s">
        <v>185</v>
      </c>
      <c r="J75" t="s">
        <v>160</v>
      </c>
    </row>
    <row r="76" spans="5:10">
      <c r="E76" t="s">
        <v>298</v>
      </c>
      <c r="H76">
        <v>0.8</v>
      </c>
      <c r="J76" t="s">
        <v>160</v>
      </c>
    </row>
    <row r="77" spans="5:10">
      <c r="E77" t="s">
        <v>299</v>
      </c>
      <c r="G77">
        <v>140</v>
      </c>
      <c r="H77" t="s">
        <v>55</v>
      </c>
      <c r="J77" t="s">
        <v>160</v>
      </c>
    </row>
  </sheetData>
  <sortState ref="E2:J77">
    <sortCondition ref="J2:J77"/>
    <sortCondition ref="E2:E77"/>
  </sortState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5:C38"/>
  <sheetViews>
    <sheetView workbookViewId="0">
      <selection activeCell="H9" sqref="H9"/>
    </sheetView>
  </sheetViews>
  <sheetFormatPr defaultColWidth="9" defaultRowHeight="13.5" outlineLevelCol="2"/>
  <sheetData>
    <row r="5" spans="2:3">
      <c r="B5" t="s">
        <v>136</v>
      </c>
      <c r="C5" t="s">
        <v>72</v>
      </c>
    </row>
    <row r="6" spans="2:3">
      <c r="B6" t="s">
        <v>136</v>
      </c>
      <c r="C6" t="s">
        <v>71</v>
      </c>
    </row>
    <row r="7" spans="2:3">
      <c r="B7" t="s">
        <v>136</v>
      </c>
      <c r="C7" t="s">
        <v>65</v>
      </c>
    </row>
    <row r="8" spans="2:3">
      <c r="B8" t="s">
        <v>17</v>
      </c>
      <c r="C8" t="s">
        <v>18</v>
      </c>
    </row>
    <row r="9" spans="2:3">
      <c r="B9" t="s">
        <v>17</v>
      </c>
      <c r="C9" t="s">
        <v>300</v>
      </c>
    </row>
    <row r="10" spans="2:3">
      <c r="B10" t="s">
        <v>17</v>
      </c>
      <c r="C10" t="s">
        <v>301</v>
      </c>
    </row>
    <row r="11" spans="2:3">
      <c r="B11" t="s">
        <v>17</v>
      </c>
      <c r="C11" t="s">
        <v>302</v>
      </c>
    </row>
    <row r="12" spans="2:3">
      <c r="B12" t="s">
        <v>17</v>
      </c>
      <c r="C12" t="s">
        <v>303</v>
      </c>
    </row>
    <row r="13" spans="2:3">
      <c r="B13" t="s">
        <v>17</v>
      </c>
      <c r="C13" t="s">
        <v>304</v>
      </c>
    </row>
    <row r="14" spans="2:3">
      <c r="B14" t="s">
        <v>25</v>
      </c>
      <c r="C14" t="s">
        <v>169</v>
      </c>
    </row>
    <row r="15" spans="2:3">
      <c r="B15" t="s">
        <v>25</v>
      </c>
      <c r="C15" t="s">
        <v>26</v>
      </c>
    </row>
    <row r="16" spans="2:3">
      <c r="B16" t="s">
        <v>25</v>
      </c>
      <c r="C16" t="s">
        <v>305</v>
      </c>
    </row>
    <row r="17" spans="2:3">
      <c r="B17" t="s">
        <v>25</v>
      </c>
      <c r="C17" t="s">
        <v>188</v>
      </c>
    </row>
    <row r="18" spans="2:3">
      <c r="B18" t="s">
        <v>25</v>
      </c>
      <c r="C18" t="s">
        <v>30</v>
      </c>
    </row>
    <row r="19" spans="2:3">
      <c r="B19" t="s">
        <v>140</v>
      </c>
      <c r="C19" t="s">
        <v>49</v>
      </c>
    </row>
    <row r="20" spans="2:3">
      <c r="B20" t="s">
        <v>140</v>
      </c>
      <c r="C20" t="s">
        <v>34</v>
      </c>
    </row>
    <row r="21" spans="2:3">
      <c r="B21" t="s">
        <v>140</v>
      </c>
      <c r="C21" t="s">
        <v>32</v>
      </c>
    </row>
    <row r="22" spans="2:3">
      <c r="B22" t="s">
        <v>140</v>
      </c>
      <c r="C22" t="s">
        <v>33</v>
      </c>
    </row>
    <row r="23" spans="2:3">
      <c r="B23" t="s">
        <v>140</v>
      </c>
      <c r="C23" t="s">
        <v>35</v>
      </c>
    </row>
    <row r="24" spans="2:3">
      <c r="B24" t="s">
        <v>140</v>
      </c>
      <c r="C24" t="s">
        <v>36</v>
      </c>
    </row>
    <row r="25" spans="2:3">
      <c r="B25" t="s">
        <v>140</v>
      </c>
      <c r="C25" t="s">
        <v>37</v>
      </c>
    </row>
    <row r="26" spans="2:3">
      <c r="B26" t="s">
        <v>140</v>
      </c>
      <c r="C26" t="s">
        <v>38</v>
      </c>
    </row>
    <row r="27" spans="2:3">
      <c r="B27" t="s">
        <v>134</v>
      </c>
      <c r="C27" t="s">
        <v>306</v>
      </c>
    </row>
    <row r="28" spans="2:3">
      <c r="B28" t="s">
        <v>50</v>
      </c>
      <c r="C28" t="s">
        <v>53</v>
      </c>
    </row>
    <row r="29" spans="2:3">
      <c r="B29" t="s">
        <v>50</v>
      </c>
      <c r="C29" t="s">
        <v>54</v>
      </c>
    </row>
    <row r="30" spans="2:3">
      <c r="B30" t="s">
        <v>56</v>
      </c>
      <c r="C30" t="s">
        <v>57</v>
      </c>
    </row>
    <row r="31" spans="2:3">
      <c r="B31" t="s">
        <v>56</v>
      </c>
      <c r="C31" t="s">
        <v>60</v>
      </c>
    </row>
    <row r="32" spans="2:3">
      <c r="B32" t="s">
        <v>137</v>
      </c>
      <c r="C32" t="s">
        <v>198</v>
      </c>
    </row>
    <row r="33" spans="2:3">
      <c r="B33" t="s">
        <v>137</v>
      </c>
      <c r="C33" t="s">
        <v>67</v>
      </c>
    </row>
    <row r="34" spans="2:3">
      <c r="B34" t="s">
        <v>137</v>
      </c>
      <c r="C34" t="s">
        <v>307</v>
      </c>
    </row>
    <row r="35" spans="2:3">
      <c r="B35" t="s">
        <v>137</v>
      </c>
      <c r="C35" t="s">
        <v>203</v>
      </c>
    </row>
    <row r="36" spans="2:3">
      <c r="B36" t="s">
        <v>22</v>
      </c>
      <c r="C36" t="s">
        <v>23</v>
      </c>
    </row>
    <row r="38" spans="3:3">
      <c r="C38" t="s">
        <v>128</v>
      </c>
    </row>
  </sheetData>
  <sortState ref="B5:C98">
    <sortCondition ref="B5"/>
  </sortState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136</v>
      </c>
      <c r="C4" t="s">
        <v>308</v>
      </c>
    </row>
    <row r="5" spans="2:3">
      <c r="B5" t="s">
        <v>136</v>
      </c>
      <c r="C5" t="s">
        <v>72</v>
      </c>
    </row>
    <row r="6" spans="2:3">
      <c r="B6" t="s">
        <v>136</v>
      </c>
      <c r="C6" t="s">
        <v>71</v>
      </c>
    </row>
    <row r="7" spans="2:3">
      <c r="B7" t="s">
        <v>136</v>
      </c>
      <c r="C7" t="s">
        <v>309</v>
      </c>
    </row>
    <row r="8" spans="2:3">
      <c r="B8" t="s">
        <v>136</v>
      </c>
      <c r="C8" t="s">
        <v>65</v>
      </c>
    </row>
    <row r="9" spans="2:3">
      <c r="B9" t="s">
        <v>136</v>
      </c>
      <c r="C9" t="s">
        <v>310</v>
      </c>
    </row>
    <row r="10" spans="2:3">
      <c r="B10" t="s">
        <v>136</v>
      </c>
      <c r="C10" t="s">
        <v>311</v>
      </c>
    </row>
    <row r="11" spans="2:3">
      <c r="B11" t="s">
        <v>17</v>
      </c>
      <c r="C11" t="s">
        <v>312</v>
      </c>
    </row>
    <row r="12" spans="2:3">
      <c r="B12" t="s">
        <v>17</v>
      </c>
      <c r="C12" t="s">
        <v>18</v>
      </c>
    </row>
    <row r="13" spans="2:3">
      <c r="B13" t="s">
        <v>17</v>
      </c>
      <c r="C13" t="s">
        <v>303</v>
      </c>
    </row>
    <row r="14" spans="2:3">
      <c r="B14" t="s">
        <v>17</v>
      </c>
      <c r="C14" t="s">
        <v>304</v>
      </c>
    </row>
    <row r="15" spans="2:3">
      <c r="B15" t="s">
        <v>17</v>
      </c>
      <c r="C15" t="s">
        <v>300</v>
      </c>
    </row>
    <row r="16" spans="2:3">
      <c r="B16" t="s">
        <v>17</v>
      </c>
      <c r="C16" t="s">
        <v>301</v>
      </c>
    </row>
    <row r="17" spans="2:3">
      <c r="B17" t="s">
        <v>17</v>
      </c>
      <c r="C17" t="s">
        <v>302</v>
      </c>
    </row>
    <row r="18" spans="2:3">
      <c r="B18" t="s">
        <v>17</v>
      </c>
      <c r="C18" t="s">
        <v>313</v>
      </c>
    </row>
    <row r="19" spans="2:3">
      <c r="B19" t="s">
        <v>25</v>
      </c>
      <c r="C19" t="s">
        <v>169</v>
      </c>
    </row>
    <row r="20" spans="2:3">
      <c r="B20" t="s">
        <v>25</v>
      </c>
      <c r="C20" t="s">
        <v>314</v>
      </c>
    </row>
    <row r="21" spans="2:3">
      <c r="B21" t="s">
        <v>140</v>
      </c>
      <c r="C21" t="s">
        <v>49</v>
      </c>
    </row>
    <row r="22" spans="2:3">
      <c r="B22" t="s">
        <v>140</v>
      </c>
      <c r="C22" t="s">
        <v>34</v>
      </c>
    </row>
    <row r="23" spans="2:3">
      <c r="B23" t="s">
        <v>140</v>
      </c>
      <c r="C23" t="s">
        <v>32</v>
      </c>
    </row>
    <row r="24" spans="2:3">
      <c r="B24" t="s">
        <v>140</v>
      </c>
      <c r="C24" t="s">
        <v>315</v>
      </c>
    </row>
    <row r="25" spans="2:3">
      <c r="B25" t="s">
        <v>140</v>
      </c>
      <c r="C25" t="s">
        <v>33</v>
      </c>
    </row>
    <row r="26" spans="2:3">
      <c r="B26" t="s">
        <v>140</v>
      </c>
      <c r="C26" t="s">
        <v>316</v>
      </c>
    </row>
    <row r="27" spans="2:3">
      <c r="B27" t="s">
        <v>140</v>
      </c>
      <c r="C27" t="s">
        <v>35</v>
      </c>
    </row>
    <row r="28" spans="2:3">
      <c r="B28" t="s">
        <v>140</v>
      </c>
      <c r="C28" t="s">
        <v>317</v>
      </c>
    </row>
    <row r="29" spans="2:3">
      <c r="B29" t="s">
        <v>140</v>
      </c>
      <c r="C29" t="s">
        <v>318</v>
      </c>
    </row>
    <row r="30" spans="2:3">
      <c r="B30" t="s">
        <v>140</v>
      </c>
      <c r="C30" t="s">
        <v>319</v>
      </c>
    </row>
    <row r="31" spans="2:3">
      <c r="B31" t="s">
        <v>140</v>
      </c>
      <c r="C31" t="s">
        <v>320</v>
      </c>
    </row>
    <row r="32" spans="2:3">
      <c r="B32" t="s">
        <v>140</v>
      </c>
      <c r="C32" t="s">
        <v>321</v>
      </c>
    </row>
    <row r="33" spans="2:3">
      <c r="B33" t="s">
        <v>140</v>
      </c>
      <c r="C33" t="s">
        <v>36</v>
      </c>
    </row>
    <row r="34" spans="2:3">
      <c r="B34" t="s">
        <v>140</v>
      </c>
      <c r="C34" t="s">
        <v>37</v>
      </c>
    </row>
    <row r="35" spans="2:3">
      <c r="B35" t="s">
        <v>140</v>
      </c>
      <c r="C35" t="s">
        <v>322</v>
      </c>
    </row>
    <row r="36" spans="2:3">
      <c r="B36" t="s">
        <v>140</v>
      </c>
      <c r="C36" t="s">
        <v>100</v>
      </c>
    </row>
    <row r="37" spans="2:3">
      <c r="B37" t="s">
        <v>140</v>
      </c>
      <c r="C37" t="s">
        <v>215</v>
      </c>
    </row>
    <row r="38" spans="2:3">
      <c r="B38" t="s">
        <v>50</v>
      </c>
      <c r="C38" t="s">
        <v>54</v>
      </c>
    </row>
    <row r="39" spans="2:3">
      <c r="B39" t="s">
        <v>50</v>
      </c>
      <c r="C39" t="s">
        <v>323</v>
      </c>
    </row>
    <row r="40" spans="2:3">
      <c r="B40" t="s">
        <v>50</v>
      </c>
      <c r="C40" t="s">
        <v>324</v>
      </c>
    </row>
    <row r="41" spans="2:3">
      <c r="B41" t="s">
        <v>50</v>
      </c>
      <c r="C41" t="s">
        <v>53</v>
      </c>
    </row>
    <row r="42" spans="2:3">
      <c r="B42" t="s">
        <v>56</v>
      </c>
      <c r="C42" t="s">
        <v>57</v>
      </c>
    </row>
    <row r="43" spans="2:3">
      <c r="B43" t="s">
        <v>56</v>
      </c>
      <c r="C43" t="s">
        <v>325</v>
      </c>
    </row>
    <row r="44" spans="2:3">
      <c r="B44" t="s">
        <v>326</v>
      </c>
      <c r="C44" t="s">
        <v>227</v>
      </c>
    </row>
    <row r="45" spans="2:3">
      <c r="B45" t="s">
        <v>137</v>
      </c>
      <c r="C45" t="s">
        <v>307</v>
      </c>
    </row>
    <row r="46" spans="2:3">
      <c r="B46" t="s">
        <v>137</v>
      </c>
      <c r="C46" t="s">
        <v>203</v>
      </c>
    </row>
    <row r="47" spans="2:3">
      <c r="B47" t="s">
        <v>137</v>
      </c>
      <c r="C47" t="s">
        <v>327</v>
      </c>
    </row>
    <row r="48" spans="2:3">
      <c r="B48" t="s">
        <v>137</v>
      </c>
      <c r="C48" t="s">
        <v>328</v>
      </c>
    </row>
    <row r="49" spans="2:3">
      <c r="B49" t="s">
        <v>22</v>
      </c>
      <c r="C49" t="s">
        <v>23</v>
      </c>
    </row>
  </sheetData>
  <sortState ref="B4:C139">
    <sortCondition ref="B4"/>
  </sortState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17</v>
      </c>
      <c r="C5" t="s">
        <v>18</v>
      </c>
      <c r="D5" s="1" t="s">
        <v>19</v>
      </c>
      <c r="E5" s="2">
        <f>VLOOKUP(C5,考勤!A:AM,35,0)</f>
        <v>31</v>
      </c>
      <c r="F5" s="2">
        <f>VLOOKUP(C5,考勤!$A$5:AP193,42,0)</f>
        <v>248</v>
      </c>
      <c r="G5" s="3">
        <v>19</v>
      </c>
      <c r="H5" s="4">
        <f t="shared" ref="H5:H68" si="0">G5*F5</f>
        <v>4712</v>
      </c>
      <c r="I5" s="4">
        <f>VLOOKUP(C5,考勤!$A$5:AP193,41,0)</f>
        <v>125.5</v>
      </c>
      <c r="J5" s="3">
        <v>19</v>
      </c>
      <c r="K5" s="4">
        <f t="shared" ref="K5:K68" si="1">J5*I5</f>
        <v>2384.5</v>
      </c>
      <c r="L5" s="4">
        <f>IFERROR(VLOOKUP(C5,奖惩!B:D,3,0),0)</f>
        <v>-150</v>
      </c>
      <c r="M5" s="7">
        <f t="shared" ref="M5:M68" si="2">H5+K5+L5</f>
        <v>6946.5</v>
      </c>
      <c r="N5" s="7">
        <f t="shared" ref="N5:N68" si="3">E5*5</f>
        <v>155</v>
      </c>
      <c r="O5" s="7">
        <f t="shared" ref="O5:O68" si="4">M5+N5</f>
        <v>7101.5</v>
      </c>
    </row>
    <row r="6" ht="14.25" spans="2:15">
      <c r="B6" s="1" t="s">
        <v>17</v>
      </c>
      <c r="C6" s="1" t="s">
        <v>301</v>
      </c>
      <c r="D6" s="1" t="s">
        <v>19</v>
      </c>
      <c r="E6" s="2" t="e">
        <f>VLOOKUP(C6,考勤!A:AM,35,0)</f>
        <v>#N/A</v>
      </c>
      <c r="F6" s="2" t="e">
        <f>VLOOKUP(C6,考勤!$A$5:AP194,42,0)</f>
        <v>#N/A</v>
      </c>
      <c r="G6" s="3">
        <v>19</v>
      </c>
      <c r="H6" s="4" t="e">
        <f t="shared" si="0"/>
        <v>#N/A</v>
      </c>
      <c r="I6" s="4" t="e">
        <f>VLOOKUP(C6,考勤!$A$5:AP194,41,0)</f>
        <v>#N/A</v>
      </c>
      <c r="J6" s="3">
        <v>19</v>
      </c>
      <c r="K6" s="4" t="e">
        <f t="shared" si="1"/>
        <v>#N/A</v>
      </c>
      <c r="L6" s="4">
        <f>IFERROR(VLOOKUP(C6,奖惩!B:D,3,0),0)</f>
        <v>0</v>
      </c>
      <c r="M6" s="7" t="e">
        <f t="shared" si="2"/>
        <v>#N/A</v>
      </c>
      <c r="N6" s="7" t="e">
        <f t="shared" si="3"/>
        <v>#N/A</v>
      </c>
      <c r="O6" s="7" t="e">
        <f t="shared" si="4"/>
        <v>#N/A</v>
      </c>
    </row>
    <row r="7" ht="14.25" spans="2:15">
      <c r="B7" s="1" t="s">
        <v>17</v>
      </c>
      <c r="C7" s="1" t="s">
        <v>329</v>
      </c>
      <c r="D7" s="1" t="s">
        <v>19</v>
      </c>
      <c r="E7" s="2" t="e">
        <f>VLOOKUP(C7,考勤!A:AM,35,0)</f>
        <v>#N/A</v>
      </c>
      <c r="F7" s="2" t="e">
        <f>VLOOKUP(C7,考勤!$A$5:AP195,42,0)</f>
        <v>#N/A</v>
      </c>
      <c r="G7" s="3">
        <v>19</v>
      </c>
      <c r="H7" s="4" t="e">
        <f t="shared" si="0"/>
        <v>#N/A</v>
      </c>
      <c r="I7" s="4" t="e">
        <f>VLOOKUP(C7,考勤!$A$5:AP195,41,0)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17</v>
      </c>
      <c r="C8" s="1" t="s">
        <v>330</v>
      </c>
      <c r="D8" s="1" t="s">
        <v>19</v>
      </c>
      <c r="E8" s="2" t="e">
        <f>VLOOKUP(C8,考勤!A:AM,35,0)</f>
        <v>#N/A</v>
      </c>
      <c r="F8" s="2" t="e">
        <f>VLOOKUP(C8,考勤!$A$5:AP196,42,0)</f>
        <v>#N/A</v>
      </c>
      <c r="G8" s="3">
        <v>19</v>
      </c>
      <c r="H8" s="4" t="e">
        <f t="shared" si="0"/>
        <v>#N/A</v>
      </c>
      <c r="I8" s="4" t="e">
        <f>VLOOKUP(C8,考勤!$A$5:AP196,41,0)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7" t="e">
        <f t="shared" si="2"/>
        <v>#N/A</v>
      </c>
      <c r="N8" s="7" t="e">
        <f t="shared" si="3"/>
        <v>#N/A</v>
      </c>
      <c r="O8" s="7" t="e">
        <f t="shared" si="4"/>
        <v>#N/A</v>
      </c>
    </row>
    <row r="9" ht="14.25" spans="2:20">
      <c r="B9" s="1" t="s">
        <v>17</v>
      </c>
      <c r="C9" s="1" t="s">
        <v>313</v>
      </c>
      <c r="D9" s="1" t="s">
        <v>19</v>
      </c>
      <c r="E9" s="2" t="e">
        <f>VLOOKUP(C9,考勤!A:AM,35,0)</f>
        <v>#N/A</v>
      </c>
      <c r="F9" s="2" t="e">
        <f>VLOOKUP(C9,考勤!$A$5:AP197,42,0)</f>
        <v>#N/A</v>
      </c>
      <c r="G9" s="3">
        <v>19</v>
      </c>
      <c r="H9" s="4" t="e">
        <f t="shared" si="0"/>
        <v>#N/A</v>
      </c>
      <c r="I9" s="4" t="e">
        <f>VLOOKUP(C9,考勤!$A$5:AP197,41,0)</f>
        <v>#N/A</v>
      </c>
      <c r="J9" s="3">
        <v>19</v>
      </c>
      <c r="K9" s="4" t="e">
        <f t="shared" si="1"/>
        <v>#N/A</v>
      </c>
      <c r="L9" s="4">
        <f>IFERROR(VLOOKUP(C9,奖惩!B:D,3,0),0)</f>
        <v>0</v>
      </c>
      <c r="M9" s="7" t="e">
        <f t="shared" si="2"/>
        <v>#N/A</v>
      </c>
      <c r="N9" s="7" t="e">
        <f t="shared" si="3"/>
        <v>#N/A</v>
      </c>
      <c r="O9" s="7" t="e">
        <f t="shared" si="4"/>
        <v>#N/A</v>
      </c>
      <c r="S9" t="s">
        <v>2</v>
      </c>
      <c r="T9" t="s">
        <v>77</v>
      </c>
    </row>
    <row r="10" ht="14.25" spans="2:20">
      <c r="B10" s="1" t="s">
        <v>17</v>
      </c>
      <c r="C10" s="1" t="s">
        <v>302</v>
      </c>
      <c r="D10" s="1" t="s">
        <v>19</v>
      </c>
      <c r="E10" s="2" t="e">
        <f>VLOOKUP(C10,考勤!A:AM,35,0)</f>
        <v>#N/A</v>
      </c>
      <c r="F10" s="2" t="e">
        <f>VLOOKUP(C10,考勤!$A$5:AP199,42,0)</f>
        <v>#N/A</v>
      </c>
      <c r="G10" s="3">
        <v>19</v>
      </c>
      <c r="H10" s="4" t="e">
        <f t="shared" si="0"/>
        <v>#N/A</v>
      </c>
      <c r="I10" s="4" t="e">
        <f>VLOOKUP(C10,考勤!$A$5:AP199,41,0)</f>
        <v>#N/A</v>
      </c>
      <c r="J10" s="3">
        <v>19</v>
      </c>
      <c r="K10" s="4" t="e">
        <f t="shared" si="1"/>
        <v>#N/A</v>
      </c>
      <c r="L10" s="4">
        <f>IFERROR(VLOOKUP(C10,奖惩!B:D,3,0),0)</f>
        <v>0</v>
      </c>
      <c r="M10" s="7" t="e">
        <f t="shared" si="2"/>
        <v>#N/A</v>
      </c>
      <c r="N10" s="7" t="e">
        <f t="shared" si="3"/>
        <v>#N/A</v>
      </c>
      <c r="O10" s="7" t="e">
        <f t="shared" si="4"/>
        <v>#N/A</v>
      </c>
      <c r="S10" t="s">
        <v>331</v>
      </c>
      <c r="T10">
        <v>11422.5</v>
      </c>
    </row>
    <row r="11" ht="14.25" spans="2:20">
      <c r="B11" s="1" t="s">
        <v>17</v>
      </c>
      <c r="C11" s="1" t="s">
        <v>300</v>
      </c>
      <c r="D11" s="1" t="s">
        <v>19</v>
      </c>
      <c r="E11" s="2" t="e">
        <f>VLOOKUP(C11,考勤!A:AM,35,0)</f>
        <v>#N/A</v>
      </c>
      <c r="F11" s="2" t="e">
        <f>VLOOKUP(C11,考勤!$A$5:AP195,42,0)</f>
        <v>#N/A</v>
      </c>
      <c r="G11" s="3">
        <v>19</v>
      </c>
      <c r="H11" s="4" t="e">
        <f t="shared" si="0"/>
        <v>#N/A</v>
      </c>
      <c r="I11" s="4" t="e">
        <f>VLOOKUP(C11,考勤!$A$5:AP195,41,0)</f>
        <v>#N/A</v>
      </c>
      <c r="J11" s="3">
        <v>19</v>
      </c>
      <c r="K11" s="4" t="e">
        <f t="shared" si="1"/>
        <v>#N/A</v>
      </c>
      <c r="L11" s="4">
        <f>IFERROR(VLOOKUP(C11,奖惩!B:D,3,0),0)</f>
        <v>0</v>
      </c>
      <c r="M11" s="7" t="e">
        <f t="shared" si="2"/>
        <v>#N/A</v>
      </c>
      <c r="N11" s="7" t="e">
        <f t="shared" si="3"/>
        <v>#N/A</v>
      </c>
      <c r="O11" s="7" t="e">
        <f t="shared" si="4"/>
        <v>#N/A</v>
      </c>
      <c r="S11" t="s">
        <v>61</v>
      </c>
      <c r="T11">
        <v>39699</v>
      </c>
    </row>
    <row r="12" ht="14.25" spans="2:20">
      <c r="B12" s="5" t="s">
        <v>17</v>
      </c>
      <c r="C12" s="5" t="s">
        <v>332</v>
      </c>
      <c r="D12" s="1" t="s">
        <v>19</v>
      </c>
      <c r="E12" s="2" t="e">
        <f>VLOOKUP(C12,考勤!A:AM,35,0)</f>
        <v>#N/A</v>
      </c>
      <c r="F12" s="2" t="e">
        <f>VLOOKUP(C12,考勤!$A$5:AP196,42,0)</f>
        <v>#N/A</v>
      </c>
      <c r="G12" s="3">
        <v>19</v>
      </c>
      <c r="H12" s="4" t="e">
        <f t="shared" si="0"/>
        <v>#N/A</v>
      </c>
      <c r="I12" s="4" t="e">
        <f>VLOOKUP(C12,考勤!$A$5:AP196,41,0)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7" t="e">
        <f t="shared" si="2"/>
        <v>#N/A</v>
      </c>
      <c r="N12" s="7" t="e">
        <f t="shared" si="3"/>
        <v>#N/A</v>
      </c>
      <c r="O12" s="7" t="e">
        <f t="shared" si="4"/>
        <v>#N/A</v>
      </c>
      <c r="S12" t="s">
        <v>64</v>
      </c>
      <c r="T12">
        <v>30570.75</v>
      </c>
    </row>
    <row r="13" ht="14.25" spans="2:20">
      <c r="B13" s="5" t="s">
        <v>17</v>
      </c>
      <c r="C13" s="5" t="s">
        <v>333</v>
      </c>
      <c r="D13" s="1" t="s">
        <v>19</v>
      </c>
      <c r="E13" s="2" t="e">
        <f>VLOOKUP(C13,考勤!A:AM,35,0)</f>
        <v>#N/A</v>
      </c>
      <c r="F13" s="2" t="e">
        <f>VLOOKUP(C13,考勤!$A$5:AP197,42,0)</f>
        <v>#N/A</v>
      </c>
      <c r="G13" s="3">
        <v>19</v>
      </c>
      <c r="H13" s="4" t="e">
        <f t="shared" si="0"/>
        <v>#N/A</v>
      </c>
      <c r="I13" s="4" t="e">
        <f>VLOOKUP(C13,考勤!$A$5:AP197,41,0)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17</v>
      </c>
      <c r="T13">
        <v>52371.38</v>
      </c>
    </row>
    <row r="14" ht="14.25" spans="2:20">
      <c r="B14" s="1" t="s">
        <v>17</v>
      </c>
      <c r="C14" s="1" t="s">
        <v>312</v>
      </c>
      <c r="D14" s="1" t="s">
        <v>19</v>
      </c>
      <c r="E14" s="2" t="e">
        <f>VLOOKUP(C14,考勤!A:AM,35,0)</f>
        <v>#N/A</v>
      </c>
      <c r="F14" s="2" t="e">
        <f>VLOOKUP(C14,考勤!$A$5:AP198,42,0)</f>
        <v>#N/A</v>
      </c>
      <c r="G14" s="3">
        <v>19</v>
      </c>
      <c r="H14" s="4" t="e">
        <f t="shared" si="0"/>
        <v>#N/A</v>
      </c>
      <c r="I14" s="4" t="e">
        <f>VLOOKUP(C14,考勤!$A$5:AP198,41,0)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7" t="e">
        <f t="shared" si="2"/>
        <v>#N/A</v>
      </c>
      <c r="N14" s="7" t="e">
        <f t="shared" si="3"/>
        <v>#N/A</v>
      </c>
      <c r="O14" s="7" t="e">
        <f t="shared" si="4"/>
        <v>#N/A</v>
      </c>
      <c r="S14" t="s">
        <v>25</v>
      </c>
      <c r="T14">
        <v>18886.5</v>
      </c>
    </row>
    <row r="15" ht="14.25" spans="2:20">
      <c r="B15" s="1" t="s">
        <v>22</v>
      </c>
      <c r="C15" s="1" t="s">
        <v>334</v>
      </c>
      <c r="D15" s="1" t="s">
        <v>19</v>
      </c>
      <c r="E15" s="2" t="e">
        <f>VLOOKUP(C15,考勤!A:AM,35,0)</f>
        <v>#N/A</v>
      </c>
      <c r="F15" s="2" t="e">
        <f>VLOOKUP(C15,考勤!$A$5:AP199,42,0)</f>
        <v>#N/A</v>
      </c>
      <c r="G15" s="3">
        <v>18</v>
      </c>
      <c r="H15" s="4" t="e">
        <f t="shared" si="0"/>
        <v>#N/A</v>
      </c>
      <c r="I15" s="4" t="e">
        <f>VLOOKUP(C15,考勤!$A$5:AP199,41,0)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31</v>
      </c>
      <c r="T15">
        <v>38593</v>
      </c>
    </row>
    <row r="16" ht="14.25" spans="2:20">
      <c r="B16" s="1" t="s">
        <v>22</v>
      </c>
      <c r="C16" s="1" t="s">
        <v>23</v>
      </c>
      <c r="D16" s="1" t="s">
        <v>19</v>
      </c>
      <c r="E16" s="2">
        <f>VLOOKUP(C16,考勤!A:AM,35,0)</f>
        <v>26</v>
      </c>
      <c r="F16" s="2">
        <f>VLOOKUP(C16,考勤!$A$5:AP200,42,0)</f>
        <v>208</v>
      </c>
      <c r="G16" s="3">
        <v>18</v>
      </c>
      <c r="H16" s="4">
        <f t="shared" si="0"/>
        <v>3744</v>
      </c>
      <c r="I16" s="4">
        <f>VLOOKUP(C16,考勤!$A$5:AP200,41,0)</f>
        <v>107.5</v>
      </c>
      <c r="J16" s="3">
        <v>18</v>
      </c>
      <c r="K16" s="4">
        <f t="shared" si="1"/>
        <v>1935</v>
      </c>
      <c r="L16" s="4">
        <f>IFERROR(VLOOKUP(C16,奖惩!B:D,3,0),0)</f>
        <v>140</v>
      </c>
      <c r="M16" s="7">
        <f t="shared" si="2"/>
        <v>5819</v>
      </c>
      <c r="N16" s="7">
        <f t="shared" si="3"/>
        <v>130</v>
      </c>
      <c r="O16" s="7">
        <f t="shared" si="4"/>
        <v>5949</v>
      </c>
      <c r="S16" t="s">
        <v>134</v>
      </c>
      <c r="T16">
        <v>6361</v>
      </c>
    </row>
    <row r="17" ht="14.25" spans="2:20">
      <c r="B17" s="1" t="s">
        <v>25</v>
      </c>
      <c r="C17" s="1" t="s">
        <v>335</v>
      </c>
      <c r="D17" s="1" t="s">
        <v>19</v>
      </c>
      <c r="E17" s="2" t="e">
        <f>VLOOKUP(C17,考勤!A:AM,35,0)</f>
        <v>#N/A</v>
      </c>
      <c r="F17" s="2" t="e">
        <f>VLOOKUP(C17,考勤!$A$5:AP212,42,0)</f>
        <v>#N/A</v>
      </c>
      <c r="G17" s="3">
        <v>19</v>
      </c>
      <c r="H17" s="4" t="e">
        <f t="shared" si="0"/>
        <v>#N/A</v>
      </c>
      <c r="I17" s="4" t="e">
        <f>VLOOKUP(C17,考勤!$A$5:AP212,41,0)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50</v>
      </c>
      <c r="T17">
        <v>25681.5</v>
      </c>
    </row>
    <row r="18" ht="14.25" spans="2:20">
      <c r="B18" s="1" t="s">
        <v>25</v>
      </c>
      <c r="C18" s="1" t="s">
        <v>169</v>
      </c>
      <c r="D18" s="1" t="s">
        <v>19</v>
      </c>
      <c r="E18" s="2" t="e">
        <f>VLOOKUP(C18,考勤!A:AM,35,0)</f>
        <v>#N/A</v>
      </c>
      <c r="F18" s="2" t="e">
        <f>VLOOKUP(C18,考勤!$A$5:AP213,42,0)</f>
        <v>#N/A</v>
      </c>
      <c r="G18" s="3">
        <v>19</v>
      </c>
      <c r="H18" s="4" t="e">
        <f t="shared" si="0"/>
        <v>#N/A</v>
      </c>
      <c r="I18" s="4" t="e">
        <f>VLOOKUP(C18,考勤!$A$5:AP213,41,0)</f>
        <v>#N/A</v>
      </c>
      <c r="J18" s="3">
        <v>20</v>
      </c>
      <c r="K18" s="4" t="e">
        <f t="shared" si="1"/>
        <v>#N/A</v>
      </c>
      <c r="L18" s="4">
        <f>IFERROR(VLOOKUP(C18,奖惩!B:D,3,0),0)</f>
        <v>0</v>
      </c>
      <c r="M18" s="7" t="e">
        <f t="shared" si="2"/>
        <v>#N/A</v>
      </c>
      <c r="N18" s="7" t="e">
        <f t="shared" si="3"/>
        <v>#N/A</v>
      </c>
      <c r="O18" s="7" t="e">
        <f t="shared" si="4"/>
        <v>#N/A</v>
      </c>
      <c r="S18" t="s">
        <v>56</v>
      </c>
      <c r="T18">
        <v>20236.5</v>
      </c>
    </row>
    <row r="19" ht="14.25" spans="2:20">
      <c r="B19" s="1" t="s">
        <v>25</v>
      </c>
      <c r="C19" s="1" t="s">
        <v>314</v>
      </c>
      <c r="D19" s="1" t="s">
        <v>19</v>
      </c>
      <c r="E19" s="2" t="e">
        <f>VLOOKUP(C19,考勤!A:AM,35,0)</f>
        <v>#N/A</v>
      </c>
      <c r="F19" s="2" t="e">
        <f>VLOOKUP(C19,考勤!$A$5:AP217,42,0)</f>
        <v>#N/A</v>
      </c>
      <c r="G19" s="3">
        <v>19</v>
      </c>
      <c r="H19" s="4" t="e">
        <f t="shared" si="0"/>
        <v>#N/A</v>
      </c>
      <c r="I19" s="4" t="e">
        <f>VLOOKUP(C19,考勤!$A$5:AP214,41,0)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7" t="e">
        <f t="shared" si="2"/>
        <v>#N/A</v>
      </c>
      <c r="N19" s="7" t="e">
        <f t="shared" si="3"/>
        <v>#N/A</v>
      </c>
      <c r="O19" s="7" t="e">
        <f t="shared" si="4"/>
        <v>#N/A</v>
      </c>
      <c r="S19" t="s">
        <v>22</v>
      </c>
      <c r="T19">
        <v>7449.5</v>
      </c>
    </row>
    <row r="20" ht="14.25" spans="2:20">
      <c r="B20" s="1" t="s">
        <v>134</v>
      </c>
      <c r="C20" s="1" t="s">
        <v>336</v>
      </c>
      <c r="D20" s="1" t="s">
        <v>19</v>
      </c>
      <c r="E20" s="2" t="e">
        <f>VLOOKUP(C20,考勤!A:AM,35,0)</f>
        <v>#N/A</v>
      </c>
      <c r="F20" s="2" t="e">
        <f>VLOOKUP(C20,考勤!$A$5:AP210,42,0)</f>
        <v>#N/A</v>
      </c>
      <c r="G20" s="3">
        <v>18.5</v>
      </c>
      <c r="H20" s="4" t="e">
        <f t="shared" si="0"/>
        <v>#N/A</v>
      </c>
      <c r="I20" s="4" t="e">
        <f>VLOOKUP(C20,考勤!$A$5:AP210,41,0)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78</v>
      </c>
      <c r="T20">
        <v>251271.63</v>
      </c>
    </row>
    <row r="21" ht="14.25" spans="2:15">
      <c r="B21" s="1" t="s">
        <v>31</v>
      </c>
      <c r="C21" s="1" t="s">
        <v>337</v>
      </c>
      <c r="D21" s="1" t="s">
        <v>19</v>
      </c>
      <c r="E21" s="2" t="e">
        <f>VLOOKUP(C21,考勤!A:AM,35,0)</f>
        <v>#N/A</v>
      </c>
      <c r="F21" s="2" t="e">
        <f>VLOOKUP(C21,考勤!$A$5:AP211,42,0)</f>
        <v>#N/A</v>
      </c>
      <c r="G21" s="3">
        <v>18</v>
      </c>
      <c r="H21" s="4" t="e">
        <f t="shared" si="0"/>
        <v>#N/A</v>
      </c>
      <c r="I21" s="4" t="e">
        <f>VLOOKUP(C21,考勤!$A$5:AP211,41,0)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31</v>
      </c>
      <c r="C22" s="1" t="s">
        <v>32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-17.98</v>
      </c>
      <c r="M22" s="7">
        <f t="shared" si="2"/>
        <v>189.02</v>
      </c>
      <c r="N22" s="7">
        <f t="shared" si="3"/>
        <v>5</v>
      </c>
      <c r="O22" s="7">
        <f t="shared" si="4"/>
        <v>194.02</v>
      </c>
    </row>
    <row r="23" ht="14.25" spans="2:15">
      <c r="B23" s="1" t="s">
        <v>31</v>
      </c>
      <c r="C23" s="1" t="s">
        <v>33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0</v>
      </c>
      <c r="M23" s="7">
        <f t="shared" si="2"/>
        <v>207</v>
      </c>
      <c r="N23" s="7">
        <f t="shared" si="3"/>
        <v>5</v>
      </c>
      <c r="O23" s="7">
        <f t="shared" si="4"/>
        <v>212</v>
      </c>
    </row>
    <row r="24" ht="14.25" spans="2:15">
      <c r="B24" s="1" t="s">
        <v>31</v>
      </c>
      <c r="C24" s="1" t="s">
        <v>34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31</v>
      </c>
      <c r="C25" s="1" t="s">
        <v>338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31</v>
      </c>
      <c r="C26" s="1" t="s">
        <v>317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31</v>
      </c>
      <c r="C27" s="1" t="s">
        <v>339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31</v>
      </c>
      <c r="C28" s="1" t="s">
        <v>340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31</v>
      </c>
      <c r="C29" s="1" t="s">
        <v>35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-30</v>
      </c>
      <c r="M29" s="7">
        <f t="shared" si="2"/>
        <v>177</v>
      </c>
      <c r="N29" s="7">
        <f t="shared" si="3"/>
        <v>5</v>
      </c>
      <c r="O29" s="7">
        <f t="shared" si="4"/>
        <v>182</v>
      </c>
    </row>
    <row r="30" ht="14.25" spans="2:15">
      <c r="B30" s="1" t="s">
        <v>31</v>
      </c>
      <c r="C30" s="1" t="s">
        <v>341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31</v>
      </c>
      <c r="C31" s="1" t="s">
        <v>342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31</v>
      </c>
      <c r="C32" s="1" t="s">
        <v>315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31</v>
      </c>
      <c r="C33" s="1" t="s">
        <v>343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31</v>
      </c>
      <c r="C34" s="1" t="s">
        <v>344</v>
      </c>
      <c r="D34" s="1" t="s">
        <v>19</v>
      </c>
      <c r="E34" s="2" t="e">
        <f>VLOOKUP(C34,考勤!A:AM,35,0)</f>
        <v>#N/A</v>
      </c>
      <c r="F34" s="2" t="e">
        <f>VLOOKUP(C34,考勤!$A$5:AP213,42,0)</f>
        <v>#N/A</v>
      </c>
      <c r="G34" s="3">
        <v>18</v>
      </c>
      <c r="H34" s="4" t="e">
        <f t="shared" si="0"/>
        <v>#N/A</v>
      </c>
      <c r="I34" s="4" t="e">
        <f>VLOOKUP(C34,考勤!$A$5:AP213,41,0)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31</v>
      </c>
      <c r="C35" s="1" t="s">
        <v>36</v>
      </c>
      <c r="D35" s="1" t="s">
        <v>19</v>
      </c>
      <c r="E35" s="2">
        <f>VLOOKUP(C35,考勤!A:AM,35,0)</f>
        <v>15</v>
      </c>
      <c r="F35" s="2">
        <f>VLOOKUP(C35,考勤!$A$5:AP215,42,0)</f>
        <v>120</v>
      </c>
      <c r="G35" s="3">
        <v>18</v>
      </c>
      <c r="H35" s="4">
        <f t="shared" si="0"/>
        <v>2160</v>
      </c>
      <c r="I35" s="4">
        <f>VLOOKUP(C35,考勤!$A$5:AP215,41,0)</f>
        <v>50.5</v>
      </c>
      <c r="J35" s="3">
        <v>18</v>
      </c>
      <c r="K35" s="4">
        <f t="shared" si="1"/>
        <v>909</v>
      </c>
      <c r="L35" s="4">
        <f>IFERROR(VLOOKUP(C35,奖惩!B:D,3,0),0)</f>
        <v>-30</v>
      </c>
      <c r="M35" s="7">
        <f t="shared" si="2"/>
        <v>3039</v>
      </c>
      <c r="N35" s="7">
        <f t="shared" si="3"/>
        <v>75</v>
      </c>
      <c r="O35" s="7">
        <f t="shared" si="4"/>
        <v>3114</v>
      </c>
    </row>
    <row r="36" ht="14.25" spans="2:15">
      <c r="B36" s="1" t="s">
        <v>31</v>
      </c>
      <c r="C36" s="1" t="s">
        <v>345</v>
      </c>
      <c r="D36" s="1" t="s">
        <v>19</v>
      </c>
      <c r="E36" s="2" t="e">
        <f>VLOOKUP(C36,考勤!A:AM,35,0)</f>
        <v>#N/A</v>
      </c>
      <c r="F36" s="2" t="e">
        <f>VLOOKUP(C36,考勤!$A$5:AP216,42,0)</f>
        <v>#N/A</v>
      </c>
      <c r="G36" s="3">
        <v>18</v>
      </c>
      <c r="H36" s="4" t="e">
        <f t="shared" si="0"/>
        <v>#N/A</v>
      </c>
      <c r="I36" s="4" t="e">
        <f>VLOOKUP(C36,考勤!$A$5:AP216,41,0)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31</v>
      </c>
      <c r="C37" s="1" t="s">
        <v>37</v>
      </c>
      <c r="D37" s="1" t="s">
        <v>19</v>
      </c>
      <c r="E37" s="2">
        <f>VLOOKUP(C37,考勤!A:AM,35,0)</f>
        <v>19.5</v>
      </c>
      <c r="F37" s="2">
        <f>VLOOKUP(C37,考勤!$A$5:AP218,42,0)</f>
        <v>155.5</v>
      </c>
      <c r="G37" s="3">
        <v>18</v>
      </c>
      <c r="H37" s="4">
        <f t="shared" si="0"/>
        <v>2799</v>
      </c>
      <c r="I37" s="4">
        <f>VLOOKUP(C37,考勤!$A$5:AP218,41,0)</f>
        <v>67</v>
      </c>
      <c r="J37" s="3">
        <v>18</v>
      </c>
      <c r="K37" s="4">
        <f t="shared" si="1"/>
        <v>1206</v>
      </c>
      <c r="L37" s="4">
        <f>IFERROR(VLOOKUP(C37,奖惩!B:D,3,0),0)</f>
        <v>-30</v>
      </c>
      <c r="M37" s="7">
        <f t="shared" si="2"/>
        <v>3975</v>
      </c>
      <c r="N37" s="7">
        <f t="shared" si="3"/>
        <v>97.5</v>
      </c>
      <c r="O37" s="7">
        <f t="shared" si="4"/>
        <v>4072.5</v>
      </c>
    </row>
    <row r="38" ht="14.25" spans="2:15">
      <c r="B38" s="1" t="s">
        <v>31</v>
      </c>
      <c r="C38" s="1" t="s">
        <v>320</v>
      </c>
      <c r="D38" s="1" t="s">
        <v>19</v>
      </c>
      <c r="E38" s="2" t="e">
        <f>VLOOKUP(C38,考勤!A:AM,35,0)</f>
        <v>#N/A</v>
      </c>
      <c r="F38" s="2" t="e">
        <f>VLOOKUP(C38,考勤!$A$5:AP217,42,0)</f>
        <v>#N/A</v>
      </c>
      <c r="G38" s="3">
        <v>18</v>
      </c>
      <c r="H38" s="4" t="e">
        <f t="shared" si="0"/>
        <v>#N/A</v>
      </c>
      <c r="I38" s="4" t="e">
        <f>VLOOKUP(C38,考勤!$A$5:AP217,41,0)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7" t="e">
        <f t="shared" si="2"/>
        <v>#N/A</v>
      </c>
      <c r="N38" s="7" t="e">
        <f t="shared" si="3"/>
        <v>#N/A</v>
      </c>
      <c r="O38" s="7" t="e">
        <f t="shared" si="4"/>
        <v>#N/A</v>
      </c>
    </row>
    <row r="39" ht="14.25" spans="2:15">
      <c r="B39" s="1" t="s">
        <v>31</v>
      </c>
      <c r="C39" s="1" t="s">
        <v>346</v>
      </c>
      <c r="D39" s="1" t="s">
        <v>19</v>
      </c>
      <c r="E39" s="2" t="e">
        <f>VLOOKUP(C39,考勤!A:AM,35,0)</f>
        <v>#N/A</v>
      </c>
      <c r="F39" s="2" t="e">
        <f>VLOOKUP(C39,考勤!$A$5:AP219,42,0)</f>
        <v>#N/A</v>
      </c>
      <c r="G39" s="3">
        <v>18</v>
      </c>
      <c r="H39" s="4" t="e">
        <f t="shared" si="0"/>
        <v>#N/A</v>
      </c>
      <c r="I39" s="4" t="e">
        <f>VLOOKUP(C39,考勤!$A$5:AP219,41,0)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31</v>
      </c>
      <c r="C40" s="1" t="s">
        <v>347</v>
      </c>
      <c r="D40" s="1" t="s">
        <v>19</v>
      </c>
      <c r="E40" s="2" t="e">
        <f>VLOOKUP(C40,考勤!A:AM,35,0)</f>
        <v>#N/A</v>
      </c>
      <c r="F40" s="2" t="e">
        <f>VLOOKUP(C40,考勤!$A$5:AP212,42,0)</f>
        <v>#N/A</v>
      </c>
      <c r="G40" s="3">
        <v>18</v>
      </c>
      <c r="H40" s="4" t="e">
        <f t="shared" si="0"/>
        <v>#N/A</v>
      </c>
      <c r="I40" s="4" t="e">
        <f>VLOOKUP(C40,考勤!$A$5:AP212,41,0)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31</v>
      </c>
      <c r="C41" s="1" t="s">
        <v>316</v>
      </c>
      <c r="D41" s="1" t="s">
        <v>19</v>
      </c>
      <c r="E41" s="2" t="e">
        <f>VLOOKUP(C41,考勤!A:AM,35,0)</f>
        <v>#N/A</v>
      </c>
      <c r="F41" s="2" t="e">
        <f>VLOOKUP(C41,考勤!$A$5:AP213,42,0)</f>
        <v>#N/A</v>
      </c>
      <c r="G41" s="3">
        <v>18</v>
      </c>
      <c r="H41" s="4" t="e">
        <f t="shared" si="0"/>
        <v>#N/A</v>
      </c>
      <c r="I41" s="4" t="e">
        <f>VLOOKUP(C41,考勤!$A$5:AP213,41,0)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7" t="e">
        <f t="shared" si="2"/>
        <v>#N/A</v>
      </c>
      <c r="N41" s="7" t="e">
        <f t="shared" si="3"/>
        <v>#N/A</v>
      </c>
      <c r="O41" s="7" t="e">
        <f t="shared" si="4"/>
        <v>#N/A</v>
      </c>
    </row>
    <row r="42" ht="14.25" spans="2:15">
      <c r="B42" s="1" t="s">
        <v>31</v>
      </c>
      <c r="C42" s="1" t="s">
        <v>348</v>
      </c>
      <c r="D42" s="1" t="s">
        <v>19</v>
      </c>
      <c r="E42" s="2" t="e">
        <f>VLOOKUP(C42,考勤!A:AM,35,0)</f>
        <v>#N/A</v>
      </c>
      <c r="F42" s="2" t="e">
        <f>VLOOKUP(C42,考勤!$A$5:AP214,42,0)</f>
        <v>#N/A</v>
      </c>
      <c r="G42" s="3">
        <v>18</v>
      </c>
      <c r="H42" s="4" t="e">
        <f t="shared" si="0"/>
        <v>#N/A</v>
      </c>
      <c r="I42" s="4" t="e">
        <f>VLOOKUP(C42,考勤!$A$5:AP214,41,0)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31</v>
      </c>
      <c r="C43" s="1" t="s">
        <v>319</v>
      </c>
      <c r="D43" s="1" t="s">
        <v>19</v>
      </c>
      <c r="E43" s="2" t="e">
        <f>VLOOKUP(C43,考勤!A:AM,35,0)</f>
        <v>#N/A</v>
      </c>
      <c r="F43" s="2" t="e">
        <f>VLOOKUP(C43,考勤!$A$5:AP215,42,0)</f>
        <v>#N/A</v>
      </c>
      <c r="G43" s="3">
        <v>18</v>
      </c>
      <c r="H43" s="4" t="e">
        <f t="shared" si="0"/>
        <v>#N/A</v>
      </c>
      <c r="I43" s="4" t="e">
        <f>VLOOKUP(C43,考勤!$A$5:AP215,41,0)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7" t="e">
        <f t="shared" si="2"/>
        <v>#N/A</v>
      </c>
      <c r="N43" s="7" t="e">
        <f t="shared" si="3"/>
        <v>#N/A</v>
      </c>
      <c r="O43" s="7" t="e">
        <f t="shared" si="4"/>
        <v>#N/A</v>
      </c>
    </row>
    <row r="44" ht="14.25" spans="2:15">
      <c r="B44" s="1" t="s">
        <v>31</v>
      </c>
      <c r="C44" s="1" t="s">
        <v>349</v>
      </c>
      <c r="D44" s="1" t="s">
        <v>19</v>
      </c>
      <c r="E44" s="2" t="e">
        <f>VLOOKUP(C44,考勤!A:AM,35,0)</f>
        <v>#N/A</v>
      </c>
      <c r="F44" s="2" t="e">
        <f>VLOOKUP(C44,考勤!$A$5:AP216,42,0)</f>
        <v>#N/A</v>
      </c>
      <c r="G44" s="3">
        <v>18</v>
      </c>
      <c r="H44" s="4" t="e">
        <f t="shared" si="0"/>
        <v>#N/A</v>
      </c>
      <c r="I44" s="4" t="e">
        <f>VLOOKUP(C44,考勤!$A$5:AP216,41,0)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31</v>
      </c>
      <c r="C45" s="1" t="s">
        <v>100</v>
      </c>
      <c r="D45" s="1" t="s">
        <v>19</v>
      </c>
      <c r="E45" s="2">
        <f>VLOOKUP(C45,考勤!A:AM,35,0)</f>
        <v>18</v>
      </c>
      <c r="F45" s="2">
        <f>VLOOKUP(C45,考勤!$A$5:AP217,42,0)</f>
        <v>143</v>
      </c>
      <c r="G45" s="3">
        <v>18</v>
      </c>
      <c r="H45" s="4">
        <f t="shared" si="0"/>
        <v>2574</v>
      </c>
      <c r="I45" s="4">
        <f>VLOOKUP(C45,考勤!$A$5:AP217,41,0)</f>
        <v>52</v>
      </c>
      <c r="J45" s="3">
        <v>18</v>
      </c>
      <c r="K45" s="4">
        <f t="shared" si="1"/>
        <v>936</v>
      </c>
      <c r="L45" s="4">
        <f>IFERROR(VLOOKUP(C45,奖惩!B:D,3,0),0)</f>
        <v>-22</v>
      </c>
      <c r="M45" s="7">
        <f t="shared" si="2"/>
        <v>3488</v>
      </c>
      <c r="N45" s="7">
        <f t="shared" si="3"/>
        <v>90</v>
      </c>
      <c r="O45" s="7">
        <f t="shared" si="4"/>
        <v>3578</v>
      </c>
    </row>
    <row r="46" ht="14.25" spans="2:15">
      <c r="B46" s="1" t="s">
        <v>31</v>
      </c>
      <c r="C46" s="1" t="s">
        <v>321</v>
      </c>
      <c r="D46" s="1" t="s">
        <v>19</v>
      </c>
      <c r="E46" s="2" t="e">
        <f>VLOOKUP(C46,考勤!A:AM,35,0)</f>
        <v>#N/A</v>
      </c>
      <c r="F46" s="2" t="e">
        <f>VLOOKUP(C46,考勤!$A$5:AP203,42,0)</f>
        <v>#N/A</v>
      </c>
      <c r="G46" s="3">
        <v>18</v>
      </c>
      <c r="H46" s="4" t="e">
        <f t="shared" si="0"/>
        <v>#N/A</v>
      </c>
      <c r="I46" s="4" t="e">
        <f>VLOOKUP(C46,考勤!$A$5:AP203,41,0)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7" t="e">
        <f t="shared" si="2"/>
        <v>#N/A</v>
      </c>
      <c r="N46" s="7" t="e">
        <f t="shared" si="3"/>
        <v>#N/A</v>
      </c>
      <c r="O46" s="7" t="e">
        <f t="shared" si="4"/>
        <v>#N/A</v>
      </c>
    </row>
    <row r="47" ht="14.25" spans="2:15">
      <c r="B47" s="1" t="s">
        <v>31</v>
      </c>
      <c r="C47" s="1" t="s">
        <v>318</v>
      </c>
      <c r="D47" s="1" t="s">
        <v>19</v>
      </c>
      <c r="E47" s="2" t="e">
        <f>VLOOKUP(C47,考勤!A:AM,35,0)</f>
        <v>#N/A</v>
      </c>
      <c r="F47" s="2" t="e">
        <f>VLOOKUP(C47,考勤!$A$5:AP204,42,0)</f>
        <v>#N/A</v>
      </c>
      <c r="G47" s="3">
        <v>18</v>
      </c>
      <c r="H47" s="4" t="e">
        <f t="shared" si="0"/>
        <v>#N/A</v>
      </c>
      <c r="I47" s="4" t="e">
        <f>VLOOKUP(C47,考勤!$A$5:AP204,41,0)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7" t="e">
        <f t="shared" si="2"/>
        <v>#N/A</v>
      </c>
      <c r="N47" s="7" t="e">
        <f t="shared" si="3"/>
        <v>#N/A</v>
      </c>
      <c r="O47" s="7" t="e">
        <f t="shared" si="4"/>
        <v>#N/A</v>
      </c>
    </row>
    <row r="48" ht="14.25" spans="2:15">
      <c r="B48" s="1" t="s">
        <v>31</v>
      </c>
      <c r="C48" s="1" t="s">
        <v>49</v>
      </c>
      <c r="D48" s="1" t="s">
        <v>19</v>
      </c>
      <c r="E48" s="2">
        <f>VLOOKUP(C48,考勤!A:AM,35,0)</f>
        <v>26</v>
      </c>
      <c r="F48" s="2">
        <f>VLOOKUP(C48,考勤!$A$5:AP205,42,0)</f>
        <v>208</v>
      </c>
      <c r="G48" s="3">
        <v>18</v>
      </c>
      <c r="H48" s="4">
        <f t="shared" si="0"/>
        <v>3744</v>
      </c>
      <c r="I48" s="4">
        <f>VLOOKUP(C48,考勤!$A$5:AP205,41,0)</f>
        <v>83</v>
      </c>
      <c r="J48" s="3">
        <v>18</v>
      </c>
      <c r="K48" s="4">
        <f t="shared" si="1"/>
        <v>1494</v>
      </c>
      <c r="L48" s="4">
        <f>IFERROR(VLOOKUP(C48,奖惩!B:D,3,0),0)</f>
        <v>0</v>
      </c>
      <c r="M48" s="7">
        <f t="shared" si="2"/>
        <v>5238</v>
      </c>
      <c r="N48" s="7">
        <f t="shared" si="3"/>
        <v>130</v>
      </c>
      <c r="O48" s="7">
        <f t="shared" si="4"/>
        <v>5368</v>
      </c>
    </row>
    <row r="49" ht="14.25" spans="2:15">
      <c r="B49" s="1" t="s">
        <v>31</v>
      </c>
      <c r="C49" s="1" t="s">
        <v>350</v>
      </c>
      <c r="D49" s="1" t="s">
        <v>19</v>
      </c>
      <c r="E49" s="2" t="e">
        <f>VLOOKUP(C49,考勤!A:AM,35,0)</f>
        <v>#N/A</v>
      </c>
      <c r="F49" s="2" t="e">
        <f>VLOOKUP(C49,考勤!$A$5:AP206,42,0)</f>
        <v>#N/A</v>
      </c>
      <c r="G49" s="3">
        <v>18</v>
      </c>
      <c r="H49" s="4" t="e">
        <f t="shared" si="0"/>
        <v>#N/A</v>
      </c>
      <c r="I49" s="4" t="e">
        <f>VLOOKUP(C49,考勤!$A$5:AP206,41,0)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31</v>
      </c>
      <c r="C50" s="1" t="s">
        <v>351</v>
      </c>
      <c r="D50" s="1" t="s">
        <v>19</v>
      </c>
      <c r="E50" s="2" t="e">
        <f>VLOOKUP(C50,考勤!A:AM,35,0)</f>
        <v>#N/A</v>
      </c>
      <c r="F50" s="2" t="e">
        <f>VLOOKUP(C50,考勤!$A$5:AP207,42,0)</f>
        <v>#N/A</v>
      </c>
      <c r="G50" s="3">
        <v>18</v>
      </c>
      <c r="H50" s="4" t="e">
        <f t="shared" si="0"/>
        <v>#N/A</v>
      </c>
      <c r="I50" s="4" t="e">
        <f>VLOOKUP(C50,考勤!$A$5:AP207,41,0)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50</v>
      </c>
      <c r="C51" s="1" t="s">
        <v>53</v>
      </c>
      <c r="D51" s="1" t="s">
        <v>19</v>
      </c>
      <c r="E51" s="2" t="e">
        <f>VLOOKUP(C51,考勤!A:AM,35,0)</f>
        <v>#N/A</v>
      </c>
      <c r="F51" s="2" t="e">
        <f>VLOOKUP(C51,考勤!$A$5:AP226,42,0)</f>
        <v>#N/A</v>
      </c>
      <c r="G51" s="3">
        <v>19</v>
      </c>
      <c r="H51" s="4" t="e">
        <f t="shared" si="0"/>
        <v>#N/A</v>
      </c>
      <c r="I51" s="4" t="e">
        <f>VLOOKUP(C51,考勤!$A$5:AP226,41,0)</f>
        <v>#N/A</v>
      </c>
      <c r="J51" s="3">
        <v>19</v>
      </c>
      <c r="K51" s="4" t="e">
        <f t="shared" si="1"/>
        <v>#N/A</v>
      </c>
      <c r="L51" s="4">
        <f>IFERROR(VLOOKUP(C51,奖惩!B:D,3,0),0)</f>
        <v>0</v>
      </c>
      <c r="M51" s="7" t="e">
        <f t="shared" si="2"/>
        <v>#N/A</v>
      </c>
      <c r="N51" s="7" t="e">
        <f t="shared" si="3"/>
        <v>#N/A</v>
      </c>
      <c r="O51" s="7" t="e">
        <f t="shared" si="4"/>
        <v>#N/A</v>
      </c>
    </row>
    <row r="52" ht="14.25" spans="2:15">
      <c r="B52" s="1" t="s">
        <v>50</v>
      </c>
      <c r="C52" s="1" t="s">
        <v>254</v>
      </c>
      <c r="D52" s="1" t="s">
        <v>19</v>
      </c>
      <c r="E52" s="2" t="e">
        <f>VLOOKUP(C52,考勤!A:AM,35,0)</f>
        <v>#N/A</v>
      </c>
      <c r="F52" s="2" t="e">
        <f>VLOOKUP(C52,考勤!$A$5:AP227,42,0)</f>
        <v>#N/A</v>
      </c>
      <c r="G52" s="3">
        <v>19</v>
      </c>
      <c r="H52" s="4" t="e">
        <f t="shared" si="0"/>
        <v>#N/A</v>
      </c>
      <c r="I52" s="4" t="e">
        <f>VLOOKUP(C52,考勤!$A$5:AP227,41,0)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50</v>
      </c>
      <c r="C53" s="1" t="s">
        <v>323</v>
      </c>
      <c r="D53" s="1" t="s">
        <v>19</v>
      </c>
      <c r="E53" s="2" t="e">
        <f>VLOOKUP(C53,考勤!A:AM,35,0)</f>
        <v>#N/A</v>
      </c>
      <c r="F53" s="2" t="e">
        <f>VLOOKUP(C53,考勤!$A$5:AP228,42,0)</f>
        <v>#N/A</v>
      </c>
      <c r="G53" s="3">
        <v>19</v>
      </c>
      <c r="H53" s="4" t="e">
        <f t="shared" si="0"/>
        <v>#N/A</v>
      </c>
      <c r="I53" s="4" t="e">
        <f>VLOOKUP(C53,考勤!$A$5:AP228,41,0)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7" t="e">
        <f t="shared" si="2"/>
        <v>#N/A</v>
      </c>
      <c r="N53" s="7" t="e">
        <f t="shared" si="3"/>
        <v>#N/A</v>
      </c>
      <c r="O53" s="7" t="e">
        <f t="shared" si="4"/>
        <v>#N/A</v>
      </c>
    </row>
    <row r="54" ht="14.25" spans="2:15">
      <c r="B54" s="1" t="s">
        <v>50</v>
      </c>
      <c r="C54" s="1" t="s">
        <v>54</v>
      </c>
      <c r="D54" s="1" t="s">
        <v>19</v>
      </c>
      <c r="E54" s="2">
        <f>VLOOKUP(C54,考勤!A:AM,35,0)</f>
        <v>28.5</v>
      </c>
      <c r="F54" s="2">
        <f>VLOOKUP(C54,考勤!$A$5:AP226,42,0)</f>
        <v>231</v>
      </c>
      <c r="G54" s="3">
        <v>19</v>
      </c>
      <c r="H54" s="4">
        <f t="shared" si="0"/>
        <v>4389</v>
      </c>
      <c r="I54" s="4">
        <f>VLOOKUP(C54,考勤!$A$5:AP226,41,0)</f>
        <v>109.5</v>
      </c>
      <c r="J54" s="3">
        <v>19</v>
      </c>
      <c r="K54" s="4">
        <f t="shared" si="1"/>
        <v>2080.5</v>
      </c>
      <c r="L54" s="4">
        <f>IFERROR(VLOOKUP(C54,奖惩!B:D,3,0),0)</f>
        <v>300</v>
      </c>
      <c r="M54" s="7">
        <f t="shared" si="2"/>
        <v>6769.5</v>
      </c>
      <c r="N54" s="7">
        <f t="shared" si="3"/>
        <v>142.5</v>
      </c>
      <c r="O54" s="7">
        <f t="shared" si="4"/>
        <v>6912</v>
      </c>
    </row>
    <row r="55" ht="14.25" spans="2:15">
      <c r="B55" s="1" t="s">
        <v>50</v>
      </c>
      <c r="C55" s="1" t="s">
        <v>324</v>
      </c>
      <c r="D55" s="1" t="s">
        <v>19</v>
      </c>
      <c r="E55" s="2" t="e">
        <f>VLOOKUP(C55,考勤!A:AM,35,0)</f>
        <v>#N/A</v>
      </c>
      <c r="F55" s="2" t="e">
        <f>VLOOKUP(C55,考勤!$A$5:AP231,42,0)</f>
        <v>#N/A</v>
      </c>
      <c r="G55" s="3">
        <v>19</v>
      </c>
      <c r="H55" s="4" t="e">
        <f t="shared" si="0"/>
        <v>#N/A</v>
      </c>
      <c r="I55" s="4" t="e">
        <f>VLOOKUP(C55,考勤!$A$5:AP231,41,0)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7" t="e">
        <f t="shared" si="2"/>
        <v>#N/A</v>
      </c>
      <c r="N55" s="7" t="e">
        <f t="shared" si="3"/>
        <v>#N/A</v>
      </c>
      <c r="O55" s="7" t="e">
        <f t="shared" si="4"/>
        <v>#N/A</v>
      </c>
    </row>
    <row r="56" ht="14.25" spans="2:15">
      <c r="B56" s="1" t="s">
        <v>56</v>
      </c>
      <c r="C56" s="1" t="s">
        <v>352</v>
      </c>
      <c r="D56" s="1" t="s">
        <v>19</v>
      </c>
      <c r="E56" s="2" t="e">
        <f>VLOOKUP(C56,考勤!A:AM,35,0)</f>
        <v>#N/A</v>
      </c>
      <c r="F56" s="2" t="e">
        <f>VLOOKUP(C56,考勤!$A$5:AP490,42,0)</f>
        <v>#N/A</v>
      </c>
      <c r="G56" s="3">
        <v>18</v>
      </c>
      <c r="H56" s="4" t="e">
        <f t="shared" si="0"/>
        <v>#N/A</v>
      </c>
      <c r="I56" s="4" t="e">
        <f>VLOOKUP(C56,考勤!$A$5:AP228,41,0)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56</v>
      </c>
      <c r="C57" s="1" t="s">
        <v>57</v>
      </c>
      <c r="D57" s="1" t="s">
        <v>19</v>
      </c>
      <c r="E57" s="2">
        <f>VLOOKUP(C57,考勤!A:AM,35,0)</f>
        <v>29</v>
      </c>
      <c r="F57" s="2">
        <f>VLOOKUP(C57,考勤!$A$5:AP233,42,0)</f>
        <v>232</v>
      </c>
      <c r="G57" s="3">
        <v>18</v>
      </c>
      <c r="H57" s="4">
        <f t="shared" si="0"/>
        <v>4176</v>
      </c>
      <c r="I57" s="4">
        <f>VLOOKUP(C57,考勤!$A$5:AP229,41,0)</f>
        <v>95</v>
      </c>
      <c r="J57" s="3">
        <v>18</v>
      </c>
      <c r="K57" s="4">
        <f t="shared" si="1"/>
        <v>1710</v>
      </c>
      <c r="L57" s="4">
        <f>IFERROR(VLOOKUP(C57,奖惩!B:D,3,0),0)</f>
        <v>0</v>
      </c>
      <c r="M57" s="7">
        <f t="shared" si="2"/>
        <v>5886</v>
      </c>
      <c r="N57" s="7">
        <f t="shared" si="3"/>
        <v>145</v>
      </c>
      <c r="O57" s="7">
        <f t="shared" si="4"/>
        <v>6031</v>
      </c>
    </row>
    <row r="58" ht="14.25" spans="2:15">
      <c r="B58" s="1" t="s">
        <v>56</v>
      </c>
      <c r="C58" s="6" t="s">
        <v>325</v>
      </c>
      <c r="D58" s="1" t="s">
        <v>19</v>
      </c>
      <c r="E58" s="2" t="e">
        <f>VLOOKUP(C58,考勤!A:AM,35,0)</f>
        <v>#N/A</v>
      </c>
      <c r="F58" s="2" t="e">
        <f>VLOOKUP(C58,考勤!$A$5:AP228,42,0)</f>
        <v>#N/A</v>
      </c>
      <c r="G58" s="3">
        <v>18</v>
      </c>
      <c r="H58" s="4" t="e">
        <f t="shared" si="0"/>
        <v>#N/A</v>
      </c>
      <c r="I58" s="4" t="e">
        <f>VLOOKUP(C58,考勤!$A$5:AP228,41,0)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7" t="e">
        <f t="shared" si="2"/>
        <v>#N/A</v>
      </c>
      <c r="N58" s="7" t="e">
        <f t="shared" si="3"/>
        <v>#N/A</v>
      </c>
      <c r="O58" s="7" t="e">
        <f t="shared" si="4"/>
        <v>#N/A</v>
      </c>
    </row>
    <row r="59" ht="14.25" spans="2:15">
      <c r="B59" s="1" t="s">
        <v>331</v>
      </c>
      <c r="C59" s="1" t="s">
        <v>353</v>
      </c>
      <c r="D59" s="1" t="s">
        <v>19</v>
      </c>
      <c r="E59" s="2" t="e">
        <f>VLOOKUP(C59,考勤!A:AM,35,0)</f>
        <v>#N/A</v>
      </c>
      <c r="F59" s="2" t="e">
        <f>VLOOKUP(C59,考勤!$A$5:AP202,42,0)</f>
        <v>#N/A</v>
      </c>
      <c r="G59" s="3">
        <v>19.5</v>
      </c>
      <c r="H59" s="4" t="e">
        <f t="shared" si="0"/>
        <v>#N/A</v>
      </c>
      <c r="I59" s="4" t="e">
        <f>VLOOKUP(C59,考勤!$A$5:AP208,41,0)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331</v>
      </c>
      <c r="C60" s="1" t="s">
        <v>354</v>
      </c>
      <c r="D60" s="1" t="s">
        <v>19</v>
      </c>
      <c r="E60" s="2" t="e">
        <f>VLOOKUP(C60,考勤!A:AM,35,0)</f>
        <v>#N/A</v>
      </c>
      <c r="F60" s="2" t="e">
        <f>VLOOKUP(C60,考勤!$A$5:AP203,42,0)</f>
        <v>#N/A</v>
      </c>
      <c r="G60" s="3">
        <v>19.5</v>
      </c>
      <c r="H60" s="4" t="e">
        <f t="shared" si="0"/>
        <v>#N/A</v>
      </c>
      <c r="I60" s="4" t="e">
        <f>VLOOKUP(C60,考勤!$A$5:AP209,41,0)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331</v>
      </c>
      <c r="C61" s="1" t="s">
        <v>355</v>
      </c>
      <c r="D61" s="1" t="s">
        <v>19</v>
      </c>
      <c r="E61" s="2" t="e">
        <f>VLOOKUP(C61,考勤!A:AM,35,0)</f>
        <v>#N/A</v>
      </c>
      <c r="F61" s="2" t="e">
        <f>VLOOKUP(C61,考勤!$A$5:AP204,42,0)</f>
        <v>#N/A</v>
      </c>
      <c r="G61" s="3">
        <v>19.5</v>
      </c>
      <c r="H61" s="4" t="e">
        <f t="shared" si="0"/>
        <v>#N/A</v>
      </c>
      <c r="I61" s="4" t="e">
        <f>VLOOKUP(C61,考勤!$A$5:AP210,41,0)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331</v>
      </c>
      <c r="C62" s="1" t="s">
        <v>356</v>
      </c>
      <c r="D62" s="1" t="s">
        <v>19</v>
      </c>
      <c r="E62" s="2" t="e">
        <f>VLOOKUP(C62,考勤!A:AM,35,0)</f>
        <v>#N/A</v>
      </c>
      <c r="F62" s="2" t="e">
        <f>VLOOKUP(C62,考勤!$A$5:AP205,42,0)</f>
        <v>#N/A</v>
      </c>
      <c r="G62" s="3">
        <v>19.5</v>
      </c>
      <c r="H62" s="4" t="e">
        <f t="shared" si="0"/>
        <v>#N/A</v>
      </c>
      <c r="I62" s="4" t="e">
        <f>VLOOKUP(C62,考勤!$A$5:AP211,41,0)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331</v>
      </c>
      <c r="C63" s="1" t="s">
        <v>357</v>
      </c>
      <c r="D63" s="1" t="s">
        <v>19</v>
      </c>
      <c r="E63" s="2" t="e">
        <f>VLOOKUP(C63,考勤!A:AM,35,0)</f>
        <v>#N/A</v>
      </c>
      <c r="F63" s="2" t="e">
        <f>VLOOKUP(C63,考勤!$A$5:AP206,42,0)</f>
        <v>#N/A</v>
      </c>
      <c r="G63" s="3">
        <v>19.5</v>
      </c>
      <c r="H63" s="4" t="e">
        <f t="shared" si="0"/>
        <v>#N/A</v>
      </c>
      <c r="I63" s="4" t="e">
        <f>VLOOKUP(C63,考勤!$A$5:AP212,41,0)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61</v>
      </c>
      <c r="C64" s="1" t="s">
        <v>358</v>
      </c>
      <c r="D64" s="1" t="s">
        <v>19</v>
      </c>
      <c r="E64" s="2" t="e">
        <f>VLOOKUP(C64,考勤!A:AM,35,0)</f>
        <v>#N/A</v>
      </c>
      <c r="F64" s="2" t="e">
        <f>VLOOKUP(C64,考勤!$A$5:AP207,42,0)</f>
        <v>#N/A</v>
      </c>
      <c r="G64" s="3">
        <v>19.5</v>
      </c>
      <c r="H64" s="4" t="e">
        <f t="shared" si="0"/>
        <v>#N/A</v>
      </c>
      <c r="I64" s="4" t="e">
        <f>VLOOKUP(C64,考勤!$A$5:AP213,41,0)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61</v>
      </c>
      <c r="C65" s="1" t="s">
        <v>359</v>
      </c>
      <c r="D65" s="1" t="s">
        <v>19</v>
      </c>
      <c r="E65" s="2" t="e">
        <f>VLOOKUP(C65,考勤!A:AM,35,0)</f>
        <v>#N/A</v>
      </c>
      <c r="F65" s="2" t="e">
        <f>VLOOKUP(C65,考勤!$A$5:AP208,42,0)</f>
        <v>#N/A</v>
      </c>
      <c r="G65" s="3">
        <v>19.5</v>
      </c>
      <c r="H65" s="4" t="e">
        <f t="shared" si="0"/>
        <v>#N/A</v>
      </c>
      <c r="I65" s="4" t="e">
        <f>VLOOKUP(C65,考勤!$A$5:AP214,41,0)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61</v>
      </c>
      <c r="C66" s="1" t="s">
        <v>307</v>
      </c>
      <c r="D66" s="1" t="s">
        <v>19</v>
      </c>
      <c r="E66" s="2" t="e">
        <f>VLOOKUP(C66,考勤!A:AM,35,0)</f>
        <v>#N/A</v>
      </c>
      <c r="F66" s="2" t="e">
        <f>VLOOKUP(C66,考勤!$A$5:AP209,42,0)</f>
        <v>#N/A</v>
      </c>
      <c r="G66" s="3">
        <v>19.5</v>
      </c>
      <c r="H66" s="4" t="e">
        <f t="shared" si="0"/>
        <v>#N/A</v>
      </c>
      <c r="I66" s="4" t="e">
        <f>VLOOKUP(C66,考勤!$A$5:AP215,41,0)</f>
        <v>#N/A</v>
      </c>
      <c r="J66" s="3">
        <v>20.5</v>
      </c>
      <c r="K66" s="4" t="e">
        <f t="shared" si="1"/>
        <v>#N/A</v>
      </c>
      <c r="L66" s="4">
        <f>IFERROR(VLOOKUP(C66,奖惩!B:D,3,0),0)</f>
        <v>0</v>
      </c>
      <c r="M66" s="7" t="e">
        <f t="shared" si="2"/>
        <v>#N/A</v>
      </c>
      <c r="N66" s="7" t="e">
        <f t="shared" si="3"/>
        <v>#N/A</v>
      </c>
      <c r="O66" s="7" t="e">
        <f t="shared" si="4"/>
        <v>#N/A</v>
      </c>
    </row>
    <row r="67" ht="14.25" spans="2:15">
      <c r="B67" s="1" t="s">
        <v>61</v>
      </c>
      <c r="C67" s="1" t="s">
        <v>360</v>
      </c>
      <c r="D67" s="1" t="s">
        <v>19</v>
      </c>
      <c r="E67" s="2" t="e">
        <f>VLOOKUP(C67,考勤!A:AM,35,0)</f>
        <v>#N/A</v>
      </c>
      <c r="F67" s="2" t="e">
        <f>VLOOKUP(C67,考勤!$A$5:AP210,42,0)</f>
        <v>#N/A</v>
      </c>
      <c r="G67" s="3">
        <v>19.5</v>
      </c>
      <c r="H67" s="4" t="e">
        <f t="shared" si="0"/>
        <v>#N/A</v>
      </c>
      <c r="I67" s="4" t="e">
        <f>VLOOKUP(C67,考勤!$A$5:AP216,41,0)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61</v>
      </c>
      <c r="C68" s="1" t="s">
        <v>198</v>
      </c>
      <c r="D68" s="1" t="s">
        <v>19</v>
      </c>
      <c r="E68" s="2" t="e">
        <f>VLOOKUP(C68,考勤!A:AM,35,0)</f>
        <v>#N/A</v>
      </c>
      <c r="F68" s="2" t="e">
        <f>VLOOKUP(C68,考勤!$A$5:AP211,42,0)</f>
        <v>#N/A</v>
      </c>
      <c r="G68" s="3">
        <v>19.5</v>
      </c>
      <c r="H68" s="4" t="e">
        <f t="shared" si="0"/>
        <v>#N/A</v>
      </c>
      <c r="I68" s="4" t="e">
        <f>VLOOKUP(C68,考勤!$A$5:AP217,41,0)</f>
        <v>#N/A</v>
      </c>
      <c r="J68" s="3">
        <v>20.5</v>
      </c>
      <c r="K68" s="4" t="e">
        <f t="shared" si="1"/>
        <v>#N/A</v>
      </c>
      <c r="L68" s="4">
        <f>IFERROR(VLOOKUP(C68,奖惩!B:D,3,0),0)</f>
        <v>0</v>
      </c>
      <c r="M68" s="7" t="e">
        <f t="shared" si="2"/>
        <v>#N/A</v>
      </c>
      <c r="N68" s="7" t="e">
        <f t="shared" si="3"/>
        <v>#N/A</v>
      </c>
      <c r="O68" s="7" t="e">
        <f t="shared" si="4"/>
        <v>#N/A</v>
      </c>
    </row>
    <row r="69" ht="14.25" spans="2:15">
      <c r="B69" s="1" t="s">
        <v>61</v>
      </c>
      <c r="C69" s="1" t="s">
        <v>328</v>
      </c>
      <c r="D69" s="1" t="s">
        <v>19</v>
      </c>
      <c r="E69" s="2" t="e">
        <f>VLOOKUP(C69,考勤!A:AM,35,0)</f>
        <v>#N/A</v>
      </c>
      <c r="F69" s="2" t="e">
        <f>VLOOKUP(C69,考勤!$A$5:AP212,42,0)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VLOOKUP(C69,考勤!$A$5:AP218,41,0)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7" t="e">
        <f t="shared" ref="M69:M74" si="7">H69+K69+L69</f>
        <v>#N/A</v>
      </c>
      <c r="N69" s="7" t="e">
        <f t="shared" ref="N69:N74" si="8">E69*5</f>
        <v>#N/A</v>
      </c>
      <c r="O69" s="7" t="e">
        <f t="shared" ref="O69:O74" si="9">M69+N69</f>
        <v>#N/A</v>
      </c>
    </row>
    <row r="70" ht="14.25" spans="2:15">
      <c r="B70" s="1" t="s">
        <v>61</v>
      </c>
      <c r="C70" s="1" t="s">
        <v>327</v>
      </c>
      <c r="D70" s="1" t="s">
        <v>19</v>
      </c>
      <c r="E70" s="2" t="e">
        <f>VLOOKUP(C70,考勤!A:AM,35,0)</f>
        <v>#N/A</v>
      </c>
      <c r="F70" s="2" t="e">
        <f>VLOOKUP(C70,考勤!$A$5:AP213,42,0)</f>
        <v>#N/A</v>
      </c>
      <c r="G70" s="3">
        <v>19.5</v>
      </c>
      <c r="H70" s="4" t="e">
        <f t="shared" si="5"/>
        <v>#N/A</v>
      </c>
      <c r="I70" s="4" t="e">
        <f>VLOOKUP(C70,考勤!$A$5:AP219,41,0)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7" t="e">
        <f t="shared" si="7"/>
        <v>#N/A</v>
      </c>
      <c r="N70" s="7" t="e">
        <f t="shared" si="8"/>
        <v>#N/A</v>
      </c>
      <c r="O70" s="7" t="e">
        <f t="shared" si="9"/>
        <v>#N/A</v>
      </c>
    </row>
    <row r="71" ht="14.25" spans="2:15">
      <c r="B71" s="1" t="s">
        <v>64</v>
      </c>
      <c r="C71" s="1" t="s">
        <v>71</v>
      </c>
      <c r="D71" s="1" t="s">
        <v>19</v>
      </c>
      <c r="E71" s="2">
        <f>VLOOKUP(C71,考勤!A:AM,35,0)</f>
        <v>29</v>
      </c>
      <c r="F71" s="2">
        <f>VLOOKUP(C71,考勤!$A$5:AP214,42,0)</f>
        <v>232</v>
      </c>
      <c r="G71" s="3">
        <v>19.5</v>
      </c>
      <c r="H71" s="4">
        <f t="shared" si="5"/>
        <v>4524</v>
      </c>
      <c r="I71" s="4">
        <f>VLOOKUP(C71,考勤!$A$5:AP220,41,0)</f>
        <v>156.5</v>
      </c>
      <c r="J71" s="3">
        <v>20.5</v>
      </c>
      <c r="K71" s="4">
        <f t="shared" si="6"/>
        <v>3208.25</v>
      </c>
      <c r="L71" s="4">
        <f>IFERROR(VLOOKUP(C71,奖惩!B:D,3,0),0)</f>
        <v>-27</v>
      </c>
      <c r="M71" s="7">
        <f t="shared" si="7"/>
        <v>7705.25</v>
      </c>
      <c r="N71" s="7">
        <f t="shared" si="8"/>
        <v>145</v>
      </c>
      <c r="O71" s="7">
        <f t="shared" si="9"/>
        <v>7850.25</v>
      </c>
    </row>
    <row r="72" ht="14.25" spans="2:15">
      <c r="B72" s="1" t="s">
        <v>64</v>
      </c>
      <c r="C72" s="1" t="s">
        <v>308</v>
      </c>
      <c r="D72" s="1" t="s">
        <v>19</v>
      </c>
      <c r="E72" s="2" t="e">
        <f>VLOOKUP(C72,考勤!A:AM,35,0)</f>
        <v>#N/A</v>
      </c>
      <c r="F72" s="2" t="e">
        <f>VLOOKUP(C72,考勤!$A$5:AP215,42,0)</f>
        <v>#N/A</v>
      </c>
      <c r="G72" s="3">
        <v>19.5</v>
      </c>
      <c r="H72" s="4" t="e">
        <f t="shared" si="5"/>
        <v>#N/A</v>
      </c>
      <c r="I72" s="4" t="e">
        <f>VLOOKUP(C72,考勤!$A$5:AP221,41,0)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7" t="e">
        <f t="shared" si="7"/>
        <v>#N/A</v>
      </c>
      <c r="N72" s="7" t="e">
        <f t="shared" si="8"/>
        <v>#N/A</v>
      </c>
      <c r="O72" s="7" t="e">
        <f t="shared" si="9"/>
        <v>#N/A</v>
      </c>
    </row>
    <row r="73" ht="14.25" spans="2:15">
      <c r="B73" s="1" t="s">
        <v>64</v>
      </c>
      <c r="C73" s="1" t="s">
        <v>72</v>
      </c>
      <c r="D73" s="1" t="s">
        <v>19</v>
      </c>
      <c r="E73" s="2">
        <f>VLOOKUP(C73,考勤!A:AM,35,0)</f>
        <v>28</v>
      </c>
      <c r="F73" s="2">
        <f>VLOOKUP(C73,考勤!$A$5:AP215,42,0)</f>
        <v>224</v>
      </c>
      <c r="G73" s="3">
        <v>19.5</v>
      </c>
      <c r="H73" s="4">
        <f t="shared" si="5"/>
        <v>4368</v>
      </c>
      <c r="I73" s="4">
        <f>VLOOKUP(C73,考勤!$A$5:AP221,41,0)</f>
        <v>145.5</v>
      </c>
      <c r="J73" s="3">
        <v>20.5</v>
      </c>
      <c r="K73" s="4">
        <f t="shared" si="6"/>
        <v>2982.75</v>
      </c>
      <c r="L73" s="4">
        <f>IFERROR(VLOOKUP(C73,奖惩!B:D,3,0),0)</f>
        <v>-27</v>
      </c>
      <c r="M73" s="7">
        <f t="shared" si="7"/>
        <v>7323.75</v>
      </c>
      <c r="N73" s="7">
        <f t="shared" si="8"/>
        <v>140</v>
      </c>
      <c r="O73" s="7">
        <f t="shared" si="9"/>
        <v>7463.75</v>
      </c>
    </row>
    <row r="74" ht="14.25" spans="2:15">
      <c r="B74" s="1" t="s">
        <v>64</v>
      </c>
      <c r="C74" s="1" t="s">
        <v>309</v>
      </c>
      <c r="D74" s="1" t="s">
        <v>19</v>
      </c>
      <c r="E74" s="2" t="e">
        <f>VLOOKUP(C74,考勤!A:AM,35,0)</f>
        <v>#N/A</v>
      </c>
      <c r="F74" s="2" t="e">
        <f>VLOOKUP(C74,考勤!$A$5:AP216,42,0)</f>
        <v>#N/A</v>
      </c>
      <c r="G74" s="3">
        <v>19.5</v>
      </c>
      <c r="H74" s="4" t="e">
        <f t="shared" si="5"/>
        <v>#N/A</v>
      </c>
      <c r="I74" s="4" t="e">
        <f>VLOOKUP(C74,考勤!$A$5:AP222,41,0)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7" t="e">
        <f t="shared" si="7"/>
        <v>#N/A</v>
      </c>
      <c r="N74" s="7" t="e">
        <f t="shared" si="8"/>
        <v>#N/A</v>
      </c>
      <c r="O74" s="7" t="e">
        <f t="shared" si="9"/>
        <v>#N/A</v>
      </c>
    </row>
  </sheetData>
  <sortState ref="B4:C73">
    <sortCondition ref="B4"/>
  </sortState>
  <conditionalFormatting sqref="B4">
    <cfRule type="duplicateValues" dxfId="0" priority="1379"/>
  </conditionalFormatting>
  <conditionalFormatting sqref="C4">
    <cfRule type="duplicateValues" dxfId="0" priority="1381"/>
  </conditionalFormatting>
  <conditionalFormatting sqref="B5">
    <cfRule type="duplicateValues" dxfId="0" priority="1371"/>
  </conditionalFormatting>
  <conditionalFormatting sqref="B6">
    <cfRule type="duplicateValues" dxfId="0" priority="814"/>
  </conditionalFormatting>
  <conditionalFormatting sqref="C6">
    <cfRule type="duplicateValues" dxfId="0" priority="838"/>
  </conditionalFormatting>
  <conditionalFormatting sqref="B7">
    <cfRule type="duplicateValues" dxfId="0" priority="813"/>
  </conditionalFormatting>
  <conditionalFormatting sqref="C7">
    <cfRule type="duplicateValues" dxfId="0" priority="837"/>
  </conditionalFormatting>
  <conditionalFormatting sqref="B8">
    <cfRule type="duplicateValues" dxfId="0" priority="812"/>
  </conditionalFormatting>
  <conditionalFormatting sqref="C8">
    <cfRule type="duplicateValues" dxfId="0" priority="836"/>
  </conditionalFormatting>
  <conditionalFormatting sqref="B9">
    <cfRule type="duplicateValues" dxfId="0" priority="811"/>
  </conditionalFormatting>
  <conditionalFormatting sqref="C9">
    <cfRule type="duplicateValues" dxfId="0" priority="835"/>
  </conditionalFormatting>
  <conditionalFormatting sqref="B10">
    <cfRule type="duplicateValues" dxfId="0" priority="810"/>
  </conditionalFormatting>
  <conditionalFormatting sqref="C10">
    <cfRule type="duplicateValues" dxfId="0" priority="834"/>
  </conditionalFormatting>
  <conditionalFormatting sqref="B11">
    <cfRule type="duplicateValues" dxfId="0" priority="687"/>
  </conditionalFormatting>
  <conditionalFormatting sqref="C11">
    <cfRule type="duplicateValues" dxfId="0" priority="699"/>
  </conditionalFormatting>
  <conditionalFormatting sqref="B14">
    <cfRule type="duplicateValues" dxfId="0" priority="686"/>
  </conditionalFormatting>
  <conditionalFormatting sqref="C14">
    <cfRule type="duplicateValues" dxfId="0" priority="698"/>
  </conditionalFormatting>
  <conditionalFormatting sqref="B15">
    <cfRule type="duplicateValues" dxfId="0" priority="685"/>
  </conditionalFormatting>
  <conditionalFormatting sqref="C15">
    <cfRule type="duplicateValues" dxfId="0" priority="697"/>
  </conditionalFormatting>
  <conditionalFormatting sqref="B16">
    <cfRule type="duplicateValues" dxfId="0" priority="809"/>
  </conditionalFormatting>
  <conditionalFormatting sqref="C16">
    <cfRule type="duplicateValues" dxfId="0" priority="833"/>
  </conditionalFormatting>
  <conditionalFormatting sqref="B17">
    <cfRule type="duplicateValues" dxfId="0" priority="1077"/>
  </conditionalFormatting>
  <conditionalFormatting sqref="C17">
    <cfRule type="duplicateValues" dxfId="0" priority="1081"/>
  </conditionalFormatting>
  <conditionalFormatting sqref="B18">
    <cfRule type="duplicateValues" dxfId="0" priority="1076"/>
  </conditionalFormatting>
  <conditionalFormatting sqref="C18">
    <cfRule type="duplicateValues" dxfId="0" priority="1080"/>
  </conditionalFormatting>
  <conditionalFormatting sqref="B19">
    <cfRule type="duplicateValues" dxfId="0" priority="1335"/>
  </conditionalFormatting>
  <conditionalFormatting sqref="C19">
    <cfRule type="duplicateValues" dxfId="0" priority="1343"/>
  </conditionalFormatting>
  <conditionalFormatting sqref="B20">
    <cfRule type="duplicateValues" dxfId="0" priority="871"/>
  </conditionalFormatting>
  <conditionalFormatting sqref="C20">
    <cfRule type="duplicateValues" dxfId="0" priority="873"/>
  </conditionalFormatting>
  <conditionalFormatting sqref="B21">
    <cfRule type="duplicateValues" dxfId="0" priority="1290"/>
  </conditionalFormatting>
  <conditionalFormatting sqref="C21">
    <cfRule type="duplicateValues" dxfId="0" priority="1300"/>
  </conditionalFormatting>
  <conditionalFormatting sqref="B22">
    <cfRule type="duplicateValues" dxfId="0" priority="265"/>
  </conditionalFormatting>
  <conditionalFormatting sqref="C22">
    <cfRule type="duplicateValues" dxfId="0" priority="287"/>
  </conditionalFormatting>
  <conditionalFormatting sqref="B23">
    <cfRule type="duplicateValues" dxfId="0" priority="264"/>
  </conditionalFormatting>
  <conditionalFormatting sqref="C23">
    <cfRule type="duplicateValues" dxfId="0" priority="286"/>
  </conditionalFormatting>
  <conditionalFormatting sqref="B24">
    <cfRule type="duplicateValues" dxfId="0" priority="263"/>
  </conditionalFormatting>
  <conditionalFormatting sqref="C24">
    <cfRule type="duplicateValues" dxfId="0" priority="285"/>
  </conditionalFormatting>
  <conditionalFormatting sqref="B25">
    <cfRule type="duplicateValues" dxfId="0" priority="262"/>
  </conditionalFormatting>
  <conditionalFormatting sqref="C25">
    <cfRule type="duplicateValues" dxfId="0" priority="284"/>
  </conditionalFormatting>
  <conditionalFormatting sqref="B26">
    <cfRule type="duplicateValues" dxfId="0" priority="261"/>
  </conditionalFormatting>
  <conditionalFormatting sqref="C26">
    <cfRule type="duplicateValues" dxfId="0" priority="283"/>
  </conditionalFormatting>
  <conditionalFormatting sqref="B27">
    <cfRule type="duplicateValues" dxfId="0" priority="260"/>
  </conditionalFormatting>
  <conditionalFormatting sqref="C27">
    <cfRule type="duplicateValues" dxfId="0" priority="282"/>
  </conditionalFormatting>
  <conditionalFormatting sqref="B28">
    <cfRule type="duplicateValues" dxfId="0" priority="259"/>
  </conditionalFormatting>
  <conditionalFormatting sqref="C28">
    <cfRule type="duplicateValues" dxfId="0" priority="281"/>
  </conditionalFormatting>
  <conditionalFormatting sqref="B29">
    <cfRule type="duplicateValues" dxfId="0" priority="258"/>
  </conditionalFormatting>
  <conditionalFormatting sqref="C29">
    <cfRule type="duplicateValues" dxfId="0" priority="280"/>
  </conditionalFormatting>
  <conditionalFormatting sqref="B30">
    <cfRule type="duplicateValues" dxfId="0" priority="257"/>
  </conditionalFormatting>
  <conditionalFormatting sqref="C30">
    <cfRule type="duplicateValues" dxfId="0" priority="279"/>
  </conditionalFormatting>
  <conditionalFormatting sqref="B31">
    <cfRule type="duplicateValues" dxfId="0" priority="256"/>
  </conditionalFormatting>
  <conditionalFormatting sqref="C31">
    <cfRule type="duplicateValues" dxfId="0" priority="278"/>
  </conditionalFormatting>
  <conditionalFormatting sqref="B32">
    <cfRule type="duplicateValues" dxfId="0" priority="255"/>
  </conditionalFormatting>
  <conditionalFormatting sqref="C32">
    <cfRule type="duplicateValues" dxfId="0" priority="277"/>
  </conditionalFormatting>
  <conditionalFormatting sqref="B33">
    <cfRule type="duplicateValues" dxfId="0" priority="312"/>
  </conditionalFormatting>
  <conditionalFormatting sqref="C33">
    <cfRule type="duplicateValues" dxfId="0" priority="314"/>
  </conditionalFormatting>
  <conditionalFormatting sqref="B34">
    <cfRule type="duplicateValues" dxfId="0" priority="1289"/>
  </conditionalFormatting>
  <conditionalFormatting sqref="C34">
    <cfRule type="duplicateValues" dxfId="0" priority="1299"/>
  </conditionalFormatting>
  <conditionalFormatting sqref="B35">
    <cfRule type="duplicateValues" dxfId="0" priority="1288"/>
  </conditionalFormatting>
  <conditionalFormatting sqref="C35">
    <cfRule type="duplicateValues" dxfId="0" priority="1298"/>
  </conditionalFormatting>
  <conditionalFormatting sqref="B36">
    <cfRule type="duplicateValues" dxfId="0" priority="1287"/>
  </conditionalFormatting>
  <conditionalFormatting sqref="C36">
    <cfRule type="duplicateValues" dxfId="0" priority="1297"/>
  </conditionalFormatting>
  <conditionalFormatting sqref="B37">
    <cfRule type="duplicateValues" dxfId="0" priority="1286"/>
  </conditionalFormatting>
  <conditionalFormatting sqref="C37">
    <cfRule type="duplicateValues" dxfId="0" priority="1296"/>
  </conditionalFormatting>
  <conditionalFormatting sqref="B38">
    <cfRule type="duplicateValues" dxfId="0" priority="1231"/>
  </conditionalFormatting>
  <conditionalFormatting sqref="C38">
    <cfRule type="duplicateValues" dxfId="0" priority="1235"/>
  </conditionalFormatting>
  <conditionalFormatting sqref="B39">
    <cfRule type="duplicateValues" dxfId="0" priority="1230"/>
  </conditionalFormatting>
  <conditionalFormatting sqref="C39">
    <cfRule type="duplicateValues" dxfId="0" priority="1234"/>
  </conditionalFormatting>
  <conditionalFormatting sqref="B40">
    <cfRule type="duplicateValues" dxfId="0" priority="1178"/>
  </conditionalFormatting>
  <conditionalFormatting sqref="C40">
    <cfRule type="duplicateValues" dxfId="0" priority="1190"/>
  </conditionalFormatting>
  <conditionalFormatting sqref="B41">
    <cfRule type="duplicateValues" dxfId="0" priority="1177"/>
  </conditionalFormatting>
  <conditionalFormatting sqref="C41">
    <cfRule type="duplicateValues" dxfId="0" priority="1189"/>
  </conditionalFormatting>
  <conditionalFormatting sqref="B42">
    <cfRule type="duplicateValues" dxfId="0" priority="1176"/>
  </conditionalFormatting>
  <conditionalFormatting sqref="C42">
    <cfRule type="duplicateValues" dxfId="0" priority="1188"/>
  </conditionalFormatting>
  <conditionalFormatting sqref="B43">
    <cfRule type="duplicateValues" dxfId="0" priority="1175"/>
  </conditionalFormatting>
  <conditionalFormatting sqref="C43">
    <cfRule type="duplicateValues" dxfId="0" priority="1187"/>
  </conditionalFormatting>
  <conditionalFormatting sqref="B44">
    <cfRule type="duplicateValues" dxfId="0" priority="1174"/>
  </conditionalFormatting>
  <conditionalFormatting sqref="C44">
    <cfRule type="duplicateValues" dxfId="0" priority="1186"/>
  </conditionalFormatting>
  <conditionalFormatting sqref="B45">
    <cfRule type="duplicateValues" dxfId="0" priority="1173"/>
  </conditionalFormatting>
  <conditionalFormatting sqref="C45">
    <cfRule type="duplicateValues" dxfId="0" priority="1185"/>
  </conditionalFormatting>
  <conditionalFormatting sqref="B46">
    <cfRule type="duplicateValues" dxfId="0" priority="1035"/>
  </conditionalFormatting>
  <conditionalFormatting sqref="C46">
    <cfRule type="duplicateValues" dxfId="0" priority="1045"/>
  </conditionalFormatting>
  <conditionalFormatting sqref="B47">
    <cfRule type="duplicateValues" dxfId="0" priority="1034"/>
  </conditionalFormatting>
  <conditionalFormatting sqref="C47">
    <cfRule type="duplicateValues" dxfId="0" priority="1044"/>
  </conditionalFormatting>
  <conditionalFormatting sqref="B48">
    <cfRule type="duplicateValues" dxfId="0" priority="1033"/>
  </conditionalFormatting>
  <conditionalFormatting sqref="C48">
    <cfRule type="duplicateValues" dxfId="0" priority="1043"/>
  </conditionalFormatting>
  <conditionalFormatting sqref="B49">
    <cfRule type="duplicateValues" dxfId="0" priority="1032"/>
  </conditionalFormatting>
  <conditionalFormatting sqref="C49">
    <cfRule type="duplicateValues" dxfId="0" priority="1042"/>
  </conditionalFormatting>
  <conditionalFormatting sqref="B50">
    <cfRule type="duplicateValues" dxfId="0" priority="1031"/>
  </conditionalFormatting>
  <conditionalFormatting sqref="C50">
    <cfRule type="duplicateValues" dxfId="0" priority="1041"/>
  </conditionalFormatting>
  <conditionalFormatting sqref="B51">
    <cfRule type="duplicateValues" dxfId="0" priority="948"/>
  </conditionalFormatting>
  <conditionalFormatting sqref="C51">
    <cfRule type="duplicateValues" dxfId="0" priority="954"/>
  </conditionalFormatting>
  <conditionalFormatting sqref="B52">
    <cfRule type="duplicateValues" dxfId="0" priority="947"/>
  </conditionalFormatting>
  <conditionalFormatting sqref="C52">
    <cfRule type="duplicateValues" dxfId="0" priority="953"/>
  </conditionalFormatting>
  <conditionalFormatting sqref="B53">
    <cfRule type="duplicateValues" dxfId="0" priority="946"/>
  </conditionalFormatting>
  <conditionalFormatting sqref="C53">
    <cfRule type="duplicateValues" dxfId="0" priority="952"/>
  </conditionalFormatting>
  <conditionalFormatting sqref="B54">
    <cfRule type="duplicateValues" dxfId="0" priority="1334"/>
  </conditionalFormatting>
  <conditionalFormatting sqref="C54">
    <cfRule type="duplicateValues" dxfId="0" priority="1342"/>
  </conditionalFormatting>
  <conditionalFormatting sqref="B55">
    <cfRule type="duplicateValues" dxfId="0" priority="893"/>
  </conditionalFormatting>
  <conditionalFormatting sqref="C55">
    <cfRule type="duplicateValues" dxfId="0" priority="895"/>
  </conditionalFormatting>
  <conditionalFormatting sqref="B56">
    <cfRule type="duplicateValues" dxfId="0" priority="1333"/>
  </conditionalFormatting>
  <conditionalFormatting sqref="C56">
    <cfRule type="duplicateValues" dxfId="0" priority="1341"/>
  </conditionalFormatting>
  <conditionalFormatting sqref="B57">
    <cfRule type="duplicateValues" dxfId="0" priority="851"/>
  </conditionalFormatting>
  <conditionalFormatting sqref="C57">
    <cfRule type="duplicateValues" dxfId="0" priority="1340"/>
  </conditionalFormatting>
  <conditionalFormatting sqref="B58">
    <cfRule type="duplicateValues" dxfId="0" priority="845"/>
  </conditionalFormatting>
  <conditionalFormatting sqref="C58">
    <cfRule type="duplicateValues" dxfId="0" priority="1207"/>
  </conditionalFormatting>
  <conditionalFormatting sqref="B59">
    <cfRule type="duplicateValues" dxfId="0" priority="601"/>
  </conditionalFormatting>
  <conditionalFormatting sqref="C59">
    <cfRule type="duplicateValues" dxfId="0" priority="627"/>
  </conditionalFormatting>
  <conditionalFormatting sqref="B60">
    <cfRule type="duplicateValues" dxfId="0" priority="600"/>
  </conditionalFormatting>
  <conditionalFormatting sqref="C60">
    <cfRule type="duplicateValues" dxfId="0" priority="626"/>
  </conditionalFormatting>
  <conditionalFormatting sqref="B61">
    <cfRule type="duplicateValues" dxfId="0" priority="599"/>
  </conditionalFormatting>
  <conditionalFormatting sqref="C61">
    <cfRule type="duplicateValues" dxfId="0" priority="625"/>
  </conditionalFormatting>
  <conditionalFormatting sqref="B62">
    <cfRule type="duplicateValues" dxfId="0" priority="598"/>
  </conditionalFormatting>
  <conditionalFormatting sqref="C62">
    <cfRule type="duplicateValues" dxfId="0" priority="624"/>
  </conditionalFormatting>
  <conditionalFormatting sqref="B63">
    <cfRule type="duplicateValues" dxfId="0" priority="597"/>
  </conditionalFormatting>
  <conditionalFormatting sqref="C63">
    <cfRule type="duplicateValues" dxfId="0" priority="623"/>
  </conditionalFormatting>
  <conditionalFormatting sqref="B64">
    <cfRule type="duplicateValues" dxfId="0" priority="596"/>
  </conditionalFormatting>
  <conditionalFormatting sqref="C64">
    <cfRule type="duplicateValues" dxfId="0" priority="622"/>
  </conditionalFormatting>
  <conditionalFormatting sqref="B65">
    <cfRule type="duplicateValues" dxfId="0" priority="595"/>
  </conditionalFormatting>
  <conditionalFormatting sqref="C65">
    <cfRule type="duplicateValues" dxfId="0" priority="621"/>
  </conditionalFormatting>
  <conditionalFormatting sqref="B66">
    <cfRule type="duplicateValues" dxfId="0" priority="594"/>
  </conditionalFormatting>
  <conditionalFormatting sqref="C66">
    <cfRule type="duplicateValues" dxfId="0" priority="620"/>
  </conditionalFormatting>
  <conditionalFormatting sqref="B67">
    <cfRule type="duplicateValues" dxfId="0" priority="593"/>
  </conditionalFormatting>
  <conditionalFormatting sqref="C67">
    <cfRule type="duplicateValues" dxfId="0" priority="619"/>
  </conditionalFormatting>
  <conditionalFormatting sqref="B68">
    <cfRule type="duplicateValues" dxfId="0" priority="592"/>
  </conditionalFormatting>
  <conditionalFormatting sqref="C68">
    <cfRule type="duplicateValues" dxfId="0" priority="618"/>
  </conditionalFormatting>
  <conditionalFormatting sqref="B69">
    <cfRule type="duplicateValues" dxfId="0" priority="591"/>
  </conditionalFormatting>
  <conditionalFormatting sqref="C69">
    <cfRule type="duplicateValues" dxfId="0" priority="617"/>
  </conditionalFormatting>
  <conditionalFormatting sqref="B70">
    <cfRule type="duplicateValues" dxfId="0" priority="590"/>
  </conditionalFormatting>
  <conditionalFormatting sqref="C70">
    <cfRule type="duplicateValues" dxfId="0" priority="616"/>
  </conditionalFormatting>
  <conditionalFormatting sqref="B71">
    <cfRule type="duplicateValues" dxfId="0" priority="589"/>
  </conditionalFormatting>
  <conditionalFormatting sqref="C71">
    <cfRule type="duplicateValues" dxfId="0" priority="615"/>
  </conditionalFormatting>
  <conditionalFormatting sqref="B72">
    <cfRule type="duplicateValues" dxfId="0" priority="1363"/>
  </conditionalFormatting>
  <conditionalFormatting sqref="C72">
    <cfRule type="duplicateValues" dxfId="0" priority="1365"/>
  </conditionalFormatting>
  <conditionalFormatting sqref="B73">
    <cfRule type="duplicateValues" dxfId="0" priority="1097"/>
  </conditionalFormatting>
  <conditionalFormatting sqref="C73">
    <cfRule type="duplicateValues" dxfId="0" priority="1099"/>
  </conditionalFormatting>
  <conditionalFormatting sqref="B74">
    <cfRule type="duplicateValues" dxfId="0" priority="1353"/>
  </conditionalFormatting>
  <conditionalFormatting sqref="C74">
    <cfRule type="duplicateValues" dxfId="0" priority="1355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汇总表</vt:lpstr>
      <vt:lpstr>劳务费</vt:lpstr>
      <vt:lpstr>考勤</vt:lpstr>
      <vt:lpstr>奖惩</vt:lpstr>
      <vt:lpstr>Sheet5</vt:lpstr>
      <vt:lpstr>Sheet4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2025-08-28T10:07:14Z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  <property fmtid="{D5CDD505-2E9C-101B-9397-08002B2CF9AE}" pid="5" name="ICV">
    <vt:lpwstr>149F4289779F468ABC87F45A1ACA56C2_13</vt:lpwstr>
  </property>
  <property fmtid="{D5CDD505-2E9C-101B-9397-08002B2CF9AE}" pid="6" name="commondata">
    <vt:lpwstr>eyJoZGlkIjoiOTNlNzI1Y2Q5NTc4ZWZmNDcyMTgzMzg5MGQ3ZjAzMDMifQ==</vt:lpwstr>
  </property>
</Properties>
</file>