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劳务费" sheetId="2" r:id="rId1"/>
    <sheet name="考勤" sheetId="1" r:id="rId2"/>
    <sheet name="奖惩" sheetId="3" r:id="rId3"/>
    <sheet name="Sheet1" sheetId="4" r:id="rId4"/>
  </sheets>
  <externalReferences>
    <externalReference r:id="rId6"/>
  </externalReferences>
  <definedNames>
    <definedName name="_xlnm._FilterDatabase" localSheetId="0" hidden="1">劳务费!$A$1:$P$50</definedName>
    <definedName name="_xlnm._FilterDatabase" localSheetId="1" hidden="1">考勤!$A$4:$AR$142</definedName>
    <definedName name="_xlnm._FilterDatabase" localSheetId="2" hidden="1">奖惩!$A$1:$M$35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WuYanxia</author>
  </authors>
  <commentList>
    <comment ref="L26" authorId="0">
      <text>
        <r>
          <rPr>
            <sz val="9"/>
            <rFont val="宋体"/>
            <charset val="134"/>
          </rPr>
          <t>支援冲压车间差额</t>
        </r>
      </text>
    </comment>
  </commentList>
</comments>
</file>

<file path=xl/comments2.xml><?xml version="1.0" encoding="utf-8"?>
<comments xmlns="http://schemas.openxmlformats.org/spreadsheetml/2006/main">
  <authors>
    <author>镜片室</author>
    <author>Administrator</author>
  </authors>
  <commentList>
    <comment ref="S49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吃饭半个小时</t>
        </r>
      </text>
    </comment>
    <comment ref="S52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吃饭半个小时</t>
        </r>
      </text>
    </comment>
    <comment ref="S58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吃饭半个小时</t>
        </r>
      </text>
    </comment>
    <comment ref="Y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上下午1点</t>
        </r>
      </text>
    </comment>
    <comment ref="Z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中午休息2.5小时</t>
        </r>
      </text>
    </comment>
    <comment ref="AA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上下午2.30</t>
        </r>
      </text>
    </comment>
    <comment ref="Y9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上下午1点</t>
        </r>
      </text>
    </comment>
    <comment ref="Z9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中午休息2.5小时</t>
        </r>
      </text>
    </comment>
    <comment ref="AC9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上中午12.30
</t>
        </r>
      </text>
    </comment>
    <comment ref="AD9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上中午12.30
</t>
        </r>
      </text>
    </comment>
    <comment ref="T11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Z11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AA11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AD11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AE11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AF11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AH11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Z1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1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AB1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AC1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AD1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AE1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AF1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AG1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AH1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O1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U1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V1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W1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Z1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AA1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AB1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AC1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AE1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128" authorId="1">
      <text>
        <r>
          <rPr>
            <sz val="18"/>
            <rFont val="宋体"/>
            <charset val="134"/>
          </rPr>
          <t>支援</t>
        </r>
      </text>
    </comment>
    <comment ref="AF128" authorId="1">
      <text>
        <r>
          <rPr>
            <sz val="18"/>
            <rFont val="宋体"/>
            <charset val="134"/>
          </rPr>
          <t>支援</t>
        </r>
      </text>
    </comment>
    <comment ref="AH128" authorId="1">
      <text>
        <r>
          <rPr>
            <sz val="18"/>
            <rFont val="宋体"/>
            <charset val="134"/>
          </rPr>
          <t>支援</t>
        </r>
      </text>
    </comment>
    <comment ref="V1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W1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Z1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1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1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1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1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1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AH1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U13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V13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W13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Z13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13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13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13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13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13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13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AG13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AH13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<sst xmlns="http://schemas.openxmlformats.org/spreadsheetml/2006/main" count="706" uniqueCount="122">
  <si>
    <t>7月劳务费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</si>
  <si>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</si>
  <si>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</si>
  <si>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</si>
  <si>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</si>
  <si>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</si>
  <si>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</si>
  <si>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</si>
  <si>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</si>
  <si>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</si>
  <si>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</si>
  <si>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</si>
  <si>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</si>
  <si>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</si>
  <si>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</si>
  <si>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</si>
  <si>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</si>
  <si>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后视镜</t>
  </si>
  <si>
    <t>张利康</t>
  </si>
  <si>
    <t>组装工</t>
  </si>
  <si>
    <t>郑友富</t>
  </si>
  <si>
    <t>程伟硕</t>
  </si>
  <si>
    <t>姜路伟</t>
  </si>
  <si>
    <t>李俊辉</t>
  </si>
  <si>
    <t>刘焕廷</t>
  </si>
  <si>
    <t>刘泽贤</t>
  </si>
  <si>
    <t>王靖凯</t>
  </si>
  <si>
    <t>张博政</t>
  </si>
  <si>
    <t>赵俊腾</t>
  </si>
  <si>
    <t>卢懿瑜</t>
  </si>
  <si>
    <t>高金瑞</t>
  </si>
  <si>
    <t>王兴桦</t>
  </si>
  <si>
    <t>冯熠</t>
  </si>
  <si>
    <t>王艺达</t>
  </si>
  <si>
    <t>刘鹏程</t>
  </si>
  <si>
    <t>刘帅</t>
  </si>
  <si>
    <t>发泡车间</t>
  </si>
  <si>
    <t>刘旭</t>
  </si>
  <si>
    <t>刘子扬1</t>
  </si>
  <si>
    <t>张培华</t>
  </si>
  <si>
    <t>赵鹤雄</t>
  </si>
  <si>
    <t>冲压车间</t>
  </si>
  <si>
    <t>董双瑜</t>
  </si>
  <si>
    <t>王林策</t>
  </si>
  <si>
    <t>尚学松</t>
  </si>
  <si>
    <t>底座车间</t>
  </si>
  <si>
    <t>冯健博</t>
  </si>
  <si>
    <t>刘兴铮</t>
  </si>
  <si>
    <t>沈筠杭</t>
  </si>
  <si>
    <t>赵晨皓</t>
  </si>
  <si>
    <t>李浩营</t>
  </si>
  <si>
    <t>刘浩义</t>
  </si>
  <si>
    <t>焊接车间</t>
  </si>
  <si>
    <t>李树昶</t>
  </si>
  <si>
    <t>姜志远</t>
  </si>
  <si>
    <t>刘守阔</t>
  </si>
  <si>
    <t>王金玉</t>
  </si>
  <si>
    <t>张震岳</t>
  </si>
  <si>
    <t>于德雨</t>
  </si>
  <si>
    <t>王鑫儒</t>
  </si>
  <si>
    <t>生产管理科-后视镜</t>
  </si>
  <si>
    <t>刘子扬</t>
  </si>
  <si>
    <t>3.0-H6</t>
  </si>
  <si>
    <t>曹政</t>
  </si>
  <si>
    <t>商恩硕</t>
  </si>
  <si>
    <t>杨祺策</t>
  </si>
  <si>
    <t>张镐哲</t>
  </si>
  <si>
    <t>张天佑</t>
  </si>
  <si>
    <t>1.0-轻卡</t>
  </si>
  <si>
    <t>刘立显</t>
  </si>
  <si>
    <t>2.0-重卡</t>
  </si>
  <si>
    <t>王经照</t>
  </si>
  <si>
    <t>韩东恒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</si>
  <si>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</si>
  <si>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</si>
  <si>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</si>
  <si>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</si>
  <si>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</si>
  <si>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</si>
  <si>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</si>
  <si>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</si>
  <si>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</si>
  <si>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</si>
  <si>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</si>
  <si>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</si>
  <si>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</si>
  <si>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</si>
  <si>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</si>
  <si>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</si>
  <si>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</si>
  <si>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</si>
  <si>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</si>
  <si>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生管部——后视镜</t>
  </si>
  <si>
    <t>生管部</t>
  </si>
  <si>
    <t>正熙人力</t>
  </si>
  <si>
    <t>加班</t>
  </si>
  <si>
    <t>冲压</t>
  </si>
  <si>
    <t>上午</t>
  </si>
  <si>
    <t>休</t>
  </si>
  <si>
    <t>离</t>
  </si>
  <si>
    <t>下午</t>
  </si>
  <si>
    <t>职</t>
  </si>
  <si>
    <t>底座</t>
  </si>
  <si>
    <t>放</t>
  </si>
  <si>
    <t>H6</t>
  </si>
  <si>
    <t>事</t>
  </si>
  <si>
    <t>欧马可</t>
  </si>
  <si>
    <t>重卡</t>
  </si>
  <si>
    <t>焊接</t>
  </si>
  <si>
    <t>发泡</t>
  </si>
  <si>
    <t>假</t>
  </si>
  <si>
    <t>离职</t>
  </si>
  <si>
    <t>17号入职</t>
  </si>
  <si>
    <t>16号入职</t>
  </si>
  <si>
    <t>倒</t>
  </si>
  <si>
    <t>18号入职</t>
  </si>
  <si>
    <t>异常情况</t>
  </si>
  <si>
    <t>金额</t>
  </si>
  <si>
    <t>车间绩效考核</t>
  </si>
  <si>
    <t>戴浩然</t>
  </si>
  <si>
    <t>扣：T恤1件</t>
  </si>
  <si>
    <t>不良品扣款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</si>
</sst>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0_ "/>
    <numFmt numFmtId="178" formatCode="0.0_ "/>
    <numFmt numFmtId="179" formatCode="0.0"/>
  </numFmts>
  <fonts count="5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微软雅黑"/>
      <charset val="134"/>
    </font>
    <font>
      <b/>
      <sz val="10"/>
      <color indexed="8"/>
      <name val="Microsoft YaHei"/>
      <charset val="134"/>
    </font>
    <font>
      <sz val="10"/>
      <name val="宋体"/>
      <charset val="134"/>
    </font>
    <font>
      <sz val="10"/>
      <color indexed="8"/>
      <name val="Microsoft YaHei"/>
      <charset val="134"/>
    </font>
    <font>
      <sz val="16"/>
      <color indexed="8"/>
      <name val="宋体"/>
      <charset val="134"/>
    </font>
    <font>
      <sz val="14"/>
      <color indexed="8"/>
      <name val="宋体"/>
      <charset val="134"/>
    </font>
    <font>
      <sz val="12"/>
      <name val="宋体"/>
      <charset val="134"/>
    </font>
    <font>
      <sz val="16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8"/>
      <color theme="1"/>
      <name val="宋体"/>
      <charset val="134"/>
    </font>
    <font>
      <b/>
      <sz val="18"/>
      <color indexed="8"/>
      <name val="宋体"/>
      <charset val="134"/>
    </font>
    <font>
      <b/>
      <sz val="18"/>
      <color indexed="8"/>
      <name val="微软雅黑"/>
      <charset val="134"/>
    </font>
    <font>
      <b/>
      <sz val="14"/>
      <color theme="1"/>
      <name val="宋体"/>
      <charset val="134"/>
    </font>
    <font>
      <b/>
      <sz val="14"/>
      <color indexed="8"/>
      <name val="宋体"/>
      <charset val="134"/>
    </font>
    <font>
      <b/>
      <sz val="14"/>
      <color indexed="8"/>
      <name val="微软雅黑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微软雅黑"/>
      <charset val="134"/>
    </font>
    <font>
      <b/>
      <sz val="16"/>
      <color theme="1"/>
      <name val="宋体"/>
      <charset val="134"/>
      <scheme val="minor"/>
    </font>
    <font>
      <sz val="14"/>
      <color indexed="8"/>
      <name val="微软雅黑"/>
      <charset val="134"/>
    </font>
    <font>
      <sz val="11"/>
      <color rgb="FFFF0000"/>
      <name val="宋体"/>
      <charset val="134"/>
    </font>
    <font>
      <sz val="12"/>
      <name val="宋体"/>
      <charset val="134"/>
      <scheme val="minor"/>
    </font>
    <font>
      <b/>
      <sz val="16"/>
      <color theme="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  <font>
      <sz val="18"/>
      <name val="宋体"/>
      <charset val="134"/>
    </font>
  </fonts>
  <fills count="4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4" borderId="12" applyNumberFormat="0" applyAlignment="0" applyProtection="0">
      <alignment vertical="center"/>
    </xf>
    <xf numFmtId="0" fontId="41" fillId="15" borderId="13" applyNumberFormat="0" applyAlignment="0" applyProtection="0">
      <alignment vertical="center"/>
    </xf>
    <xf numFmtId="0" fontId="42" fillId="15" borderId="12" applyNumberFormat="0" applyAlignment="0" applyProtection="0">
      <alignment vertical="center"/>
    </xf>
    <xf numFmtId="0" fontId="43" fillId="16" borderId="14" applyNumberFormat="0" applyAlignment="0" applyProtection="0">
      <alignment vertical="center"/>
    </xf>
    <xf numFmtId="0" fontId="44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9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Fill="1">
      <alignment vertical="center"/>
    </xf>
    <xf numFmtId="0" fontId="1" fillId="0" borderId="3" xfId="0" applyFont="1" applyFill="1" applyBorder="1">
      <alignment vertical="center"/>
    </xf>
    <xf numFmtId="0" fontId="0" fillId="0" borderId="3" xfId="0" applyBorder="1">
      <alignment vertical="center"/>
    </xf>
    <xf numFmtId="0" fontId="0" fillId="0" borderId="3" xfId="0" applyFont="1" applyFill="1" applyBorder="1" applyAlignment="1">
      <alignment vertical="center"/>
    </xf>
    <xf numFmtId="0" fontId="2" fillId="0" borderId="0" xfId="0" applyFont="1" applyFill="1" applyAlignment="1"/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  <protection locked="0"/>
    </xf>
    <xf numFmtId="177" fontId="7" fillId="3" borderId="1" xfId="49" applyNumberFormat="1" applyFont="1" applyFill="1" applyBorder="1" applyAlignment="1">
      <alignment horizontal="center" vertical="center"/>
    </xf>
    <xf numFmtId="177" fontId="7" fillId="4" borderId="1" xfId="49" applyNumberFormat="1" applyFont="1" applyFill="1" applyBorder="1" applyAlignment="1">
      <alignment horizontal="center" vertical="center"/>
    </xf>
    <xf numFmtId="178" fontId="7" fillId="3" borderId="1" xfId="0" applyNumberFormat="1" applyFont="1" applyFill="1" applyBorder="1" applyAlignment="1" applyProtection="1">
      <alignment horizontal="center" vertical="center"/>
      <protection locked="0"/>
    </xf>
    <xf numFmtId="177" fontId="7" fillId="3" borderId="4" xfId="49" applyNumberFormat="1" applyFont="1" applyFill="1" applyBorder="1" applyAlignment="1">
      <alignment horizontal="center" vertical="center"/>
    </xf>
    <xf numFmtId="177" fontId="7" fillId="5" borderId="1" xfId="49" applyNumberFormat="1" applyFont="1" applyFill="1" applyBorder="1" applyAlignment="1">
      <alignment horizontal="center" vertical="center"/>
    </xf>
    <xf numFmtId="178" fontId="7" fillId="6" borderId="1" xfId="0" applyNumberFormat="1" applyFont="1" applyFill="1" applyBorder="1" applyAlignment="1" applyProtection="1">
      <alignment horizontal="center" vertical="center"/>
      <protection locked="0"/>
    </xf>
    <xf numFmtId="178" fontId="7" fillId="4" borderId="1" xfId="0" applyNumberFormat="1" applyFont="1" applyFill="1" applyBorder="1" applyAlignment="1" applyProtection="1">
      <alignment horizontal="center" vertical="center"/>
      <protection locked="0"/>
    </xf>
    <xf numFmtId="177" fontId="7" fillId="5" borderId="4" xfId="49" applyNumberFormat="1" applyFont="1" applyFill="1" applyBorder="1" applyAlignment="1">
      <alignment horizontal="center" vertical="center"/>
    </xf>
    <xf numFmtId="177" fontId="7" fillId="4" borderId="4" xfId="49" applyNumberFormat="1" applyFont="1" applyFill="1" applyBorder="1" applyAlignment="1">
      <alignment horizontal="center" vertical="center"/>
    </xf>
    <xf numFmtId="0" fontId="8" fillId="7" borderId="4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10" fillId="7" borderId="1" xfId="0" applyFont="1" applyFill="1" applyBorder="1" applyAlignment="1" applyProtection="1">
      <alignment horizontal="center" vertical="center" wrapText="1"/>
    </xf>
    <xf numFmtId="0" fontId="8" fillId="7" borderId="5" xfId="0" applyFont="1" applyFill="1" applyBorder="1" applyAlignment="1" applyProtection="1">
      <alignment horizontal="center" vertical="center" wrapText="1"/>
    </xf>
    <xf numFmtId="0" fontId="8" fillId="7" borderId="6" xfId="0" applyFont="1" applyFill="1" applyBorder="1" applyAlignment="1" applyProtection="1">
      <alignment horizontal="center" vertical="center" wrapText="1"/>
    </xf>
    <xf numFmtId="0" fontId="6" fillId="5" borderId="1" xfId="0" applyFont="1" applyFill="1" applyBorder="1" applyAlignment="1" applyProtection="1">
      <alignment horizontal="center" vertical="center"/>
      <protection locked="0"/>
    </xf>
    <xf numFmtId="178" fontId="7" fillId="3" borderId="4" xfId="0" applyNumberFormat="1" applyFont="1" applyFill="1" applyBorder="1" applyAlignment="1" applyProtection="1">
      <alignment horizontal="center" vertical="center"/>
      <protection locked="0"/>
    </xf>
    <xf numFmtId="178" fontId="7" fillId="6" borderId="4" xfId="0" applyNumberFormat="1" applyFont="1" applyFill="1" applyBorder="1" applyAlignment="1" applyProtection="1">
      <alignment horizontal="center" vertical="center"/>
      <protection locked="0"/>
    </xf>
    <xf numFmtId="178" fontId="7" fillId="6" borderId="7" xfId="0" applyNumberFormat="1" applyFont="1" applyFill="1" applyBorder="1" applyAlignment="1" applyProtection="1">
      <alignment horizontal="center" vertical="center"/>
      <protection locked="0"/>
    </xf>
    <xf numFmtId="178" fontId="7" fillId="8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3" fillId="5" borderId="1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 applyProtection="1">
      <alignment horizontal="center" vertical="center"/>
      <protection locked="0"/>
    </xf>
    <xf numFmtId="0" fontId="6" fillId="9" borderId="1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>
      <alignment horizontal="center" vertical="center"/>
    </xf>
    <xf numFmtId="0" fontId="15" fillId="9" borderId="1" xfId="0" applyFont="1" applyFill="1" applyBorder="1" applyAlignment="1">
      <alignment horizontal="center" vertical="center"/>
    </xf>
    <xf numFmtId="0" fontId="6" fillId="5" borderId="5" xfId="0" applyFont="1" applyFill="1" applyBorder="1" applyAlignment="1" applyProtection="1">
      <alignment horizontal="center" vertical="center"/>
      <protection locked="0"/>
    </xf>
    <xf numFmtId="0" fontId="16" fillId="5" borderId="1" xfId="0" applyFont="1" applyFill="1" applyBorder="1" applyAlignment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  <protection locked="0"/>
    </xf>
    <xf numFmtId="0" fontId="17" fillId="0" borderId="3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>
      <alignment horizontal="center" vertical="center"/>
    </xf>
    <xf numFmtId="0" fontId="17" fillId="0" borderId="8" xfId="0" applyFont="1" applyFill="1" applyBorder="1" applyAlignment="1" applyProtection="1">
      <alignment horizontal="center" vertical="center"/>
      <protection locked="0"/>
    </xf>
    <xf numFmtId="0" fontId="18" fillId="0" borderId="4" xfId="0" applyFont="1" applyFill="1" applyBorder="1" applyAlignment="1" applyProtection="1">
      <alignment horizontal="center" vertical="center"/>
      <protection locked="0"/>
    </xf>
    <xf numFmtId="0" fontId="19" fillId="0" borderId="4" xfId="0" applyFont="1" applyFill="1" applyBorder="1" applyAlignment="1">
      <alignment horizontal="center" vertical="center"/>
    </xf>
    <xf numFmtId="0" fontId="20" fillId="0" borderId="3" xfId="0" applyFont="1" applyFill="1" applyBorder="1" applyAlignment="1" applyProtection="1">
      <alignment horizontal="center" vertical="center"/>
      <protection locked="0"/>
    </xf>
    <xf numFmtId="0" fontId="21" fillId="0" borderId="1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>
      <alignment horizontal="center" vertical="center"/>
    </xf>
    <xf numFmtId="0" fontId="20" fillId="0" borderId="8" xfId="0" applyFont="1" applyFill="1" applyBorder="1" applyAlignment="1" applyProtection="1">
      <alignment horizontal="center" vertical="center"/>
      <protection locked="0"/>
    </xf>
    <xf numFmtId="0" fontId="21" fillId="0" borderId="4" xfId="0" applyFont="1" applyFill="1" applyBorder="1" applyAlignment="1" applyProtection="1">
      <alignment horizontal="center" vertical="center"/>
      <protection locked="0"/>
    </xf>
    <xf numFmtId="0" fontId="22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 applyProtection="1">
      <alignment horizontal="center" vertical="center" wrapText="1"/>
      <protection locked="0"/>
    </xf>
    <xf numFmtId="0" fontId="24" fillId="0" borderId="1" xfId="0" applyFont="1" applyFill="1" applyBorder="1" applyAlignment="1" applyProtection="1">
      <alignment horizontal="center" vertical="center"/>
      <protection locked="0"/>
    </xf>
    <xf numFmtId="0" fontId="25" fillId="10" borderId="1" xfId="0" applyFont="1" applyFill="1" applyBorder="1" applyAlignment="1">
      <alignment horizontal="center" vertical="center"/>
    </xf>
    <xf numFmtId="0" fontId="25" fillId="11" borderId="1" xfId="0" applyFont="1" applyFill="1" applyBorder="1" applyAlignment="1">
      <alignment horizontal="center" vertical="center"/>
    </xf>
    <xf numFmtId="0" fontId="25" fillId="12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 applyProtection="1">
      <alignment horizontal="center" vertical="center"/>
      <protection locked="0"/>
    </xf>
    <xf numFmtId="0" fontId="26" fillId="0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NumberFormat="1" applyFont="1" applyFill="1" applyBorder="1" applyAlignment="1">
      <alignment horizontal="center" vertical="center"/>
    </xf>
    <xf numFmtId="0" fontId="15" fillId="5" borderId="1" xfId="0" applyFont="1" applyFill="1" applyBorder="1" applyAlignment="1" applyProtection="1">
      <alignment horizontal="center" vertical="center"/>
      <protection locked="0"/>
    </xf>
    <xf numFmtId="0" fontId="27" fillId="0" borderId="1" xfId="0" applyFont="1" applyFill="1" applyBorder="1" applyAlignment="1">
      <alignment horizontal="center" vertical="center"/>
    </xf>
    <xf numFmtId="0" fontId="28" fillId="5" borderId="1" xfId="0" applyFont="1" applyFill="1" applyBorder="1" applyAlignment="1">
      <alignment horizontal="center" vertical="center"/>
    </xf>
    <xf numFmtId="0" fontId="25" fillId="5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15" fillId="5" borderId="1" xfId="0" applyFont="1" applyFill="1" applyBorder="1" applyAlignment="1" applyProtection="1">
      <alignment horizontal="center" vertical="center"/>
    </xf>
    <xf numFmtId="0" fontId="30" fillId="0" borderId="1" xfId="0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Alignment="1">
      <alignment vertical="center"/>
    </xf>
    <xf numFmtId="179" fontId="6" fillId="0" borderId="1" xfId="0" applyNumberFormat="1" applyFont="1" applyFill="1" applyBorder="1" applyAlignment="1" applyProtection="1">
      <alignment horizontal="center" vertical="center"/>
    </xf>
    <xf numFmtId="0" fontId="31" fillId="0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www.wps.cn/officeDocument/2021/sharedlinks" Target="sharedlinks.xml"/><Relationship Id="rId6" Type="http://schemas.openxmlformats.org/officeDocument/2006/relationships/externalLink" Target="externalLinks/externalLink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N$1" max="12" min="1" page="10" val="3"/>
</file>

<file path=xl/ctrlProps/ctrlProp2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0</xdr:colOff>
          <xdr:row>0</xdr:row>
          <xdr:rowOff>0</xdr:rowOff>
        </xdr:from>
        <xdr:to>
          <xdr:col>39</xdr:col>
          <xdr:colOff>220980</xdr:colOff>
          <xdr:row>0</xdr:row>
          <xdr:rowOff>213360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6251555" y="0"/>
              <a:ext cx="22098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609600</xdr:colOff>
          <xdr:row>0</xdr:row>
          <xdr:rowOff>7620</xdr:rowOff>
        </xdr:from>
        <xdr:to>
          <xdr:col>38</xdr:col>
          <xdr:colOff>213360</xdr:colOff>
          <xdr:row>1</xdr:row>
          <xdr:rowOff>0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303500" y="7620"/>
              <a:ext cx="28067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98.3491550926" refreshedBy="WuYanxia" recordCount="46">
  <cacheSource type="worksheet">
    <worksheetSource ref="B2:O48" sheet="劳务费"/>
  </cacheSource>
  <cacheFields count="14">
    <cacheField name="车间" numFmtId="0">
      <sharedItems count="9">
        <s v="后视镜"/>
        <s v="发泡车间"/>
        <s v="冲压车间"/>
        <s v="底座车间"/>
        <s v="焊接车间"/>
        <s v="生产管理科-后视镜"/>
        <s v="3.0-H6"/>
        <s v="1.0-轻卡"/>
        <s v="2.0-重卡"/>
      </sharedItems>
    </cacheField>
    <cacheField name="姓名" numFmtId="0">
      <sharedItems count="46">
        <s v="张利康"/>
        <s v="郑友富"/>
        <s v="程伟硕"/>
        <s v="姜路伟"/>
        <s v="李俊辉"/>
        <s v="刘焕廷"/>
        <s v="刘泽贤"/>
        <s v="王靖凯"/>
        <s v="张博政"/>
        <s v="赵俊腾"/>
        <s v="卢懿瑜"/>
        <s v="高金瑞"/>
        <s v="王兴桦"/>
        <s v="冯熠"/>
        <s v="王艺达"/>
        <s v="刘鹏程"/>
        <s v="刘帅"/>
        <s v="刘旭"/>
        <s v="刘子扬1"/>
        <s v="张培华"/>
        <s v="赵鹤雄"/>
        <s v="董双瑜"/>
        <s v="王林策"/>
        <s v="尚学松"/>
        <s v="冯健博"/>
        <s v="刘兴铮"/>
        <s v="沈筠杭"/>
        <s v="赵晨皓"/>
        <s v="李浩营"/>
        <s v="刘浩义"/>
        <s v="李树昶"/>
        <s v="姜志远"/>
        <s v="刘守阔"/>
        <s v="王金玉"/>
        <s v="张震岳"/>
        <s v="于德雨"/>
        <s v="王鑫儒"/>
        <s v="刘子扬"/>
        <s v="曹政"/>
        <s v="商恩硕"/>
        <s v="杨祺策"/>
        <s v="张镐哲"/>
        <s v="张天佑"/>
        <s v="刘立显"/>
        <s v="王经照"/>
        <s v="韩东恒"/>
      </sharedItems>
    </cacheField>
    <cacheField name="职位" numFmtId="0">
      <sharedItems count="1">
        <s v="组装工"/>
      </sharedItems>
    </cacheField>
    <cacheField name="出勤天数" numFmtId="0">
      <sharedItems containsSemiMixedTypes="0" containsString="0" containsNumber="1" minValue="0" maxValue="29.5" count="28">
        <n v="10"/>
        <n v="27"/>
        <n v="8"/>
        <n v="15"/>
        <n v="17"/>
        <n v="7"/>
        <n v="12.5"/>
        <n v="2"/>
        <n v="16.5"/>
        <n v="19.5"/>
        <n v="21"/>
        <n v="15.5"/>
        <n v="19"/>
        <n v="5"/>
        <n v="17.5"/>
        <n v="14"/>
        <n v="11"/>
        <n v="13"/>
        <n v="13.5"/>
        <n v="7.5"/>
        <n v="6.5"/>
        <n v="26"/>
        <n v="24"/>
        <n v="29.5"/>
        <n v="1"/>
        <n v="20.5"/>
        <n v="24.5"/>
        <n v="25"/>
      </sharedItems>
    </cacheField>
    <cacheField name="日常工时" numFmtId="0">
      <sharedItems containsSemiMixedTypes="0" containsString="0" containsNumber="1" minValue="0" maxValue="238" count="35">
        <n v="80"/>
        <n v="215"/>
        <n v="64"/>
        <n v="119"/>
        <n v="135"/>
        <n v="56"/>
        <n v="100.5"/>
        <n v="18"/>
        <n v="145"/>
        <n v="156.5"/>
        <n v="168"/>
        <n v="128"/>
        <n v="152"/>
        <n v="45.5"/>
        <n v="142"/>
        <n v="157.5"/>
        <n v="111"/>
        <n v="87"/>
        <n v="104"/>
        <n v="108.5"/>
        <n v="40"/>
        <n v="72"/>
        <n v="208"/>
        <n v="191"/>
        <n v="238"/>
        <n v="54"/>
        <n v="99.5"/>
        <n v="232.5"/>
        <n v="8"/>
        <n v="163.5"/>
        <n v="44"/>
        <n v="197"/>
        <n v="123.5"/>
        <n v="203.5"/>
        <n v="155.5"/>
      </sharedItems>
    </cacheField>
    <cacheField name="日常单价" numFmtId="0">
      <sharedItems containsSemiMixedTypes="0" containsString="0" containsNumber="1" minValue="0" maxValue="19.5" count="3">
        <n v="18"/>
        <n v="19"/>
        <n v="19.5"/>
      </sharedItems>
    </cacheField>
    <cacheField name="日常工资" numFmtId="0">
      <sharedItems containsSemiMixedTypes="0" containsString="0" containsNumber="1" minValue="0" maxValue="4522" count="40">
        <n v="1440"/>
        <n v="3870"/>
        <n v="1152"/>
        <n v="2142"/>
        <n v="2430"/>
        <n v="1008"/>
        <n v="1809"/>
        <n v="324"/>
        <n v="2610"/>
        <n v="2817"/>
        <n v="3024"/>
        <n v="2304"/>
        <n v="2736"/>
        <n v="819"/>
        <n v="2556"/>
        <n v="2835"/>
        <n v="1998"/>
        <n v="1566"/>
        <n v="1872"/>
        <n v="1953"/>
        <n v="760"/>
        <n v="4085"/>
        <n v="1064"/>
        <n v="1520"/>
        <n v="1368"/>
        <n v="3744"/>
        <n v="3438"/>
        <n v="4522"/>
        <n v="1026"/>
        <n v="1890.5"/>
        <n v="1216"/>
        <n v="4417.5"/>
        <n v="152"/>
        <n v="3188.25"/>
        <n v="858"/>
        <n v="3841.5"/>
        <n v="2408.25"/>
        <n v="1092"/>
        <n v="3968.25"/>
        <n v="3032.25"/>
      </sharedItems>
    </cacheField>
    <cacheField name="加班工时" numFmtId="0">
      <sharedItems containsSemiMixedTypes="0" containsString="0" containsNumber="1" minValue="0" maxValue="112.5" count="40">
        <n v="49"/>
        <n v="58.5"/>
        <n v="36.5"/>
        <n v="42.5"/>
        <n v="54"/>
        <n v="8"/>
        <n v="33.5"/>
        <n v="10"/>
        <n v="28.5"/>
        <n v="61"/>
        <n v="73"/>
        <n v="66"/>
        <n v="77.5"/>
        <n v="9"/>
        <n v="75.5"/>
        <n v="43.5"/>
        <n v="31.5"/>
        <n v="40.5"/>
        <n v="23"/>
        <n v="19.5"/>
        <n v="112.5"/>
        <n v="18"/>
        <n v="24"/>
        <n v="21.5"/>
        <n v="88"/>
        <n v="82"/>
        <n v="66.5"/>
        <n v="17"/>
        <n v="19"/>
        <n v="22"/>
        <n v="98"/>
        <n v="3"/>
        <n v="0"/>
        <n v="72"/>
        <n v="15"/>
        <n v="105"/>
        <n v="68"/>
        <n v="27.5"/>
        <n v="96"/>
        <n v="79"/>
      </sharedItems>
    </cacheField>
    <cacheField name="加班单价" numFmtId="0">
      <sharedItems containsSemiMixedTypes="0" containsString="0" containsNumber="1" minValue="0" maxValue="20.5" count="4">
        <n v="18"/>
        <n v="19"/>
        <n v="20"/>
        <n v="20.5"/>
      </sharedItems>
    </cacheField>
    <cacheField name="加班工资" numFmtId="0">
      <sharedItems containsSemiMixedTypes="0" containsString="0" containsNumber="1" minValue="0" maxValue="2152.5" count="41">
        <n v="882"/>
        <n v="1053"/>
        <n v="657"/>
        <n v="765"/>
        <n v="972"/>
        <n v="144"/>
        <n v="603"/>
        <n v="180"/>
        <n v="513"/>
        <n v="1098"/>
        <n v="1314"/>
        <n v="1188"/>
        <n v="1395"/>
        <n v="162"/>
        <n v="1359"/>
        <n v="783"/>
        <n v="567"/>
        <n v="729"/>
        <n v="414"/>
        <n v="437"/>
        <n v="370.5"/>
        <n v="2137.5"/>
        <n v="360"/>
        <n v="480"/>
        <n v="430"/>
        <n v="1584"/>
        <n v="1476"/>
        <n v="1263.5"/>
        <n v="323"/>
        <n v="361"/>
        <n v="931"/>
        <n v="418"/>
        <n v="1862"/>
        <n v="57"/>
        <n v="0"/>
        <n v="307.5"/>
        <n v="2152.5"/>
        <n v="1394"/>
        <n v="563.75"/>
        <n v="1968"/>
        <n v="1619.5"/>
      </sharedItems>
    </cacheField>
    <cacheField name="奖惩" numFmtId="0">
      <sharedItems containsSemiMixedTypes="0" containsString="0" containsNumber="1" minValue="-618.9" maxValue="1374" count="14">
        <n v="0"/>
        <n v="-361.8"/>
        <n v="-196.2"/>
        <n v="-618.9"/>
        <n v="-457"/>
        <n v="1374"/>
        <n v="-226.1"/>
        <n v="-284.8"/>
        <n v="-400"/>
        <n v="-326.8"/>
        <n v="-27"/>
        <n v="-331.15"/>
        <n v="-33"/>
        <n v="-60"/>
      </sharedItems>
    </cacheField>
    <cacheField name="工资小计" numFmtId="0">
      <sharedItems containsSemiMixedTypes="0" containsString="0" containsNumber="1" minValue="0" maxValue="6279.5" count="45">
        <n v="2322"/>
        <n v="4923"/>
        <n v="1447.2"/>
        <n v="2907"/>
        <n v="3402"/>
        <n v="1152"/>
        <n v="2412"/>
        <n v="504"/>
        <n v="3123"/>
        <n v="3915"/>
        <n v="4338"/>
        <n v="3492"/>
        <n v="4131"/>
        <n v="784.8"/>
        <n v="3951"/>
        <n v="4194"/>
        <n v="2162.1"/>
        <n v="1676"/>
        <n v="2601"/>
        <n v="2367"/>
        <n v="2571"/>
        <n v="904.4"/>
        <n v="6222.5"/>
        <n v="1139.2"/>
        <n v="1424"/>
        <n v="1600"/>
        <n v="1798"/>
        <n v="5328"/>
        <n v="4914"/>
        <n v="5785.5"/>
        <n v="1349"/>
        <n v="1425"/>
        <n v="2821.5"/>
        <n v="1307.2"/>
        <n v="6279.5"/>
        <n v="209"/>
        <n v="152"/>
        <n v="4637.25"/>
        <n v="1165.5"/>
        <n v="5967"/>
        <n v="3802.25"/>
        <n v="1324.6"/>
        <n v="5903.25"/>
        <n v="4651.75"/>
        <n v="4366.25"/>
      </sharedItems>
    </cacheField>
    <cacheField name="饭补" numFmtId="0">
      <sharedItems containsSemiMixedTypes="0" containsString="0" containsNumber="1" minValue="0" maxValue="147.5" count="28">
        <n v="50"/>
        <n v="135"/>
        <n v="40"/>
        <n v="75"/>
        <n v="85"/>
        <n v="35"/>
        <n v="62.5"/>
        <n v="10"/>
        <n v="82.5"/>
        <n v="97.5"/>
        <n v="105"/>
        <n v="77.5"/>
        <n v="95"/>
        <n v="25"/>
        <n v="87.5"/>
        <n v="70"/>
        <n v="55"/>
        <n v="65"/>
        <n v="67.5"/>
        <n v="37.5"/>
        <n v="32.5"/>
        <n v="130"/>
        <n v="120"/>
        <n v="147.5"/>
        <n v="5"/>
        <n v="102.5"/>
        <n v="122.5"/>
        <n v="125"/>
      </sharedItems>
    </cacheField>
    <cacheField name="工资合计" numFmtId="0">
      <sharedItems containsSemiMixedTypes="0" containsString="0" containsNumber="1" minValue="0" maxValue="6414.5" count="45">
        <n v="2372"/>
        <n v="5058"/>
        <n v="1487.2"/>
        <n v="2982"/>
        <n v="3487"/>
        <n v="1187"/>
        <n v="2474.5"/>
        <n v="514"/>
        <n v="3205.5"/>
        <n v="4012.5"/>
        <n v="4443"/>
        <n v="3569.5"/>
        <n v="4226"/>
        <n v="809.8"/>
        <n v="4038.5"/>
        <n v="4289"/>
        <n v="2232.1"/>
        <n v="1731"/>
        <n v="2666"/>
        <n v="2434.5"/>
        <n v="2596"/>
        <n v="929.4"/>
        <n v="6357.5"/>
        <n v="1164.2"/>
        <n v="1449"/>
        <n v="1637.5"/>
        <n v="1830.5"/>
        <n v="5458"/>
        <n v="5034"/>
        <n v="5933"/>
        <n v="1381.5"/>
        <n v="1460"/>
        <n v="2884"/>
        <n v="1347.2"/>
        <n v="6414.5"/>
        <n v="214"/>
        <n v="157"/>
        <n v="4739.75"/>
        <n v="1190.5"/>
        <n v="6089.5"/>
        <n v="3879.75"/>
        <n v="1359.6"/>
        <n v="6028.25"/>
        <n v="4746.75"/>
        <n v="4461.2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6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0"/>
    <x v="2"/>
    <x v="0"/>
    <x v="2"/>
    <x v="2"/>
    <x v="0"/>
    <x v="2"/>
    <x v="2"/>
    <x v="0"/>
    <x v="2"/>
    <x v="1"/>
    <x v="2"/>
    <x v="2"/>
    <x v="2"/>
  </r>
  <r>
    <x v="0"/>
    <x v="3"/>
    <x v="0"/>
    <x v="3"/>
    <x v="3"/>
    <x v="0"/>
    <x v="3"/>
    <x v="3"/>
    <x v="0"/>
    <x v="3"/>
    <x v="0"/>
    <x v="3"/>
    <x v="3"/>
    <x v="3"/>
  </r>
  <r>
    <x v="0"/>
    <x v="4"/>
    <x v="0"/>
    <x v="4"/>
    <x v="4"/>
    <x v="0"/>
    <x v="4"/>
    <x v="4"/>
    <x v="0"/>
    <x v="4"/>
    <x v="0"/>
    <x v="4"/>
    <x v="4"/>
    <x v="4"/>
  </r>
  <r>
    <x v="0"/>
    <x v="5"/>
    <x v="0"/>
    <x v="5"/>
    <x v="5"/>
    <x v="0"/>
    <x v="5"/>
    <x v="5"/>
    <x v="0"/>
    <x v="5"/>
    <x v="0"/>
    <x v="5"/>
    <x v="5"/>
    <x v="5"/>
  </r>
  <r>
    <x v="0"/>
    <x v="6"/>
    <x v="0"/>
    <x v="6"/>
    <x v="6"/>
    <x v="0"/>
    <x v="6"/>
    <x v="6"/>
    <x v="0"/>
    <x v="6"/>
    <x v="0"/>
    <x v="6"/>
    <x v="6"/>
    <x v="6"/>
  </r>
  <r>
    <x v="0"/>
    <x v="7"/>
    <x v="0"/>
    <x v="7"/>
    <x v="7"/>
    <x v="0"/>
    <x v="7"/>
    <x v="7"/>
    <x v="0"/>
    <x v="7"/>
    <x v="0"/>
    <x v="7"/>
    <x v="7"/>
    <x v="7"/>
  </r>
  <r>
    <x v="0"/>
    <x v="8"/>
    <x v="0"/>
    <x v="8"/>
    <x v="8"/>
    <x v="0"/>
    <x v="8"/>
    <x v="8"/>
    <x v="0"/>
    <x v="8"/>
    <x v="0"/>
    <x v="8"/>
    <x v="8"/>
    <x v="8"/>
  </r>
  <r>
    <x v="0"/>
    <x v="9"/>
    <x v="0"/>
    <x v="9"/>
    <x v="9"/>
    <x v="0"/>
    <x v="9"/>
    <x v="9"/>
    <x v="0"/>
    <x v="9"/>
    <x v="0"/>
    <x v="9"/>
    <x v="9"/>
    <x v="9"/>
  </r>
  <r>
    <x v="0"/>
    <x v="10"/>
    <x v="0"/>
    <x v="10"/>
    <x v="10"/>
    <x v="0"/>
    <x v="10"/>
    <x v="10"/>
    <x v="0"/>
    <x v="10"/>
    <x v="0"/>
    <x v="10"/>
    <x v="10"/>
    <x v="10"/>
  </r>
  <r>
    <x v="0"/>
    <x v="11"/>
    <x v="0"/>
    <x v="11"/>
    <x v="11"/>
    <x v="0"/>
    <x v="11"/>
    <x v="11"/>
    <x v="0"/>
    <x v="11"/>
    <x v="0"/>
    <x v="11"/>
    <x v="11"/>
    <x v="11"/>
  </r>
  <r>
    <x v="0"/>
    <x v="12"/>
    <x v="0"/>
    <x v="12"/>
    <x v="12"/>
    <x v="0"/>
    <x v="12"/>
    <x v="12"/>
    <x v="0"/>
    <x v="12"/>
    <x v="0"/>
    <x v="12"/>
    <x v="12"/>
    <x v="12"/>
  </r>
  <r>
    <x v="0"/>
    <x v="13"/>
    <x v="0"/>
    <x v="13"/>
    <x v="13"/>
    <x v="0"/>
    <x v="13"/>
    <x v="13"/>
    <x v="0"/>
    <x v="13"/>
    <x v="2"/>
    <x v="13"/>
    <x v="13"/>
    <x v="13"/>
  </r>
  <r>
    <x v="0"/>
    <x v="14"/>
    <x v="0"/>
    <x v="14"/>
    <x v="14"/>
    <x v="0"/>
    <x v="14"/>
    <x v="12"/>
    <x v="0"/>
    <x v="12"/>
    <x v="0"/>
    <x v="14"/>
    <x v="14"/>
    <x v="14"/>
  </r>
  <r>
    <x v="0"/>
    <x v="15"/>
    <x v="0"/>
    <x v="5"/>
    <x v="5"/>
    <x v="0"/>
    <x v="5"/>
    <x v="5"/>
    <x v="0"/>
    <x v="5"/>
    <x v="0"/>
    <x v="5"/>
    <x v="5"/>
    <x v="5"/>
  </r>
  <r>
    <x v="0"/>
    <x v="16"/>
    <x v="0"/>
    <x v="12"/>
    <x v="15"/>
    <x v="0"/>
    <x v="15"/>
    <x v="14"/>
    <x v="0"/>
    <x v="14"/>
    <x v="0"/>
    <x v="15"/>
    <x v="12"/>
    <x v="15"/>
  </r>
  <r>
    <x v="1"/>
    <x v="17"/>
    <x v="0"/>
    <x v="15"/>
    <x v="16"/>
    <x v="0"/>
    <x v="16"/>
    <x v="15"/>
    <x v="0"/>
    <x v="15"/>
    <x v="3"/>
    <x v="16"/>
    <x v="15"/>
    <x v="16"/>
  </r>
  <r>
    <x v="1"/>
    <x v="18"/>
    <x v="0"/>
    <x v="16"/>
    <x v="17"/>
    <x v="0"/>
    <x v="17"/>
    <x v="16"/>
    <x v="0"/>
    <x v="16"/>
    <x v="4"/>
    <x v="17"/>
    <x v="16"/>
    <x v="17"/>
  </r>
  <r>
    <x v="1"/>
    <x v="19"/>
    <x v="0"/>
    <x v="17"/>
    <x v="18"/>
    <x v="0"/>
    <x v="18"/>
    <x v="17"/>
    <x v="0"/>
    <x v="17"/>
    <x v="0"/>
    <x v="18"/>
    <x v="17"/>
    <x v="18"/>
  </r>
  <r>
    <x v="1"/>
    <x v="20"/>
    <x v="0"/>
    <x v="18"/>
    <x v="19"/>
    <x v="0"/>
    <x v="19"/>
    <x v="18"/>
    <x v="0"/>
    <x v="18"/>
    <x v="0"/>
    <x v="19"/>
    <x v="18"/>
    <x v="19"/>
  </r>
  <r>
    <x v="2"/>
    <x v="21"/>
    <x v="0"/>
    <x v="13"/>
    <x v="20"/>
    <x v="1"/>
    <x v="20"/>
    <x v="18"/>
    <x v="1"/>
    <x v="19"/>
    <x v="5"/>
    <x v="20"/>
    <x v="13"/>
    <x v="20"/>
  </r>
  <r>
    <x v="2"/>
    <x v="22"/>
    <x v="0"/>
    <x v="13"/>
    <x v="20"/>
    <x v="1"/>
    <x v="20"/>
    <x v="19"/>
    <x v="1"/>
    <x v="20"/>
    <x v="6"/>
    <x v="21"/>
    <x v="13"/>
    <x v="21"/>
  </r>
  <r>
    <x v="2"/>
    <x v="23"/>
    <x v="0"/>
    <x v="1"/>
    <x v="1"/>
    <x v="1"/>
    <x v="21"/>
    <x v="20"/>
    <x v="1"/>
    <x v="21"/>
    <x v="0"/>
    <x v="22"/>
    <x v="1"/>
    <x v="22"/>
  </r>
  <r>
    <x v="3"/>
    <x v="24"/>
    <x v="0"/>
    <x v="13"/>
    <x v="5"/>
    <x v="1"/>
    <x v="22"/>
    <x v="21"/>
    <x v="2"/>
    <x v="22"/>
    <x v="7"/>
    <x v="23"/>
    <x v="13"/>
    <x v="23"/>
  </r>
  <r>
    <x v="3"/>
    <x v="25"/>
    <x v="0"/>
    <x v="13"/>
    <x v="5"/>
    <x v="1"/>
    <x v="22"/>
    <x v="21"/>
    <x v="2"/>
    <x v="22"/>
    <x v="0"/>
    <x v="24"/>
    <x v="13"/>
    <x v="24"/>
  </r>
  <r>
    <x v="3"/>
    <x v="26"/>
    <x v="0"/>
    <x v="19"/>
    <x v="0"/>
    <x v="1"/>
    <x v="23"/>
    <x v="22"/>
    <x v="2"/>
    <x v="23"/>
    <x v="8"/>
    <x v="25"/>
    <x v="19"/>
    <x v="25"/>
  </r>
  <r>
    <x v="3"/>
    <x v="27"/>
    <x v="0"/>
    <x v="20"/>
    <x v="21"/>
    <x v="1"/>
    <x v="24"/>
    <x v="23"/>
    <x v="2"/>
    <x v="24"/>
    <x v="0"/>
    <x v="26"/>
    <x v="20"/>
    <x v="26"/>
  </r>
  <r>
    <x v="1"/>
    <x v="28"/>
    <x v="0"/>
    <x v="21"/>
    <x v="22"/>
    <x v="0"/>
    <x v="25"/>
    <x v="24"/>
    <x v="0"/>
    <x v="25"/>
    <x v="0"/>
    <x v="27"/>
    <x v="21"/>
    <x v="27"/>
  </r>
  <r>
    <x v="1"/>
    <x v="29"/>
    <x v="0"/>
    <x v="22"/>
    <x v="23"/>
    <x v="0"/>
    <x v="26"/>
    <x v="25"/>
    <x v="0"/>
    <x v="26"/>
    <x v="0"/>
    <x v="28"/>
    <x v="22"/>
    <x v="28"/>
  </r>
  <r>
    <x v="4"/>
    <x v="30"/>
    <x v="0"/>
    <x v="23"/>
    <x v="24"/>
    <x v="1"/>
    <x v="27"/>
    <x v="26"/>
    <x v="1"/>
    <x v="27"/>
    <x v="0"/>
    <x v="29"/>
    <x v="23"/>
    <x v="29"/>
  </r>
  <r>
    <x v="4"/>
    <x v="31"/>
    <x v="0"/>
    <x v="20"/>
    <x v="25"/>
    <x v="1"/>
    <x v="28"/>
    <x v="27"/>
    <x v="1"/>
    <x v="28"/>
    <x v="0"/>
    <x v="30"/>
    <x v="20"/>
    <x v="30"/>
  </r>
  <r>
    <x v="4"/>
    <x v="32"/>
    <x v="0"/>
    <x v="5"/>
    <x v="5"/>
    <x v="1"/>
    <x v="22"/>
    <x v="28"/>
    <x v="1"/>
    <x v="29"/>
    <x v="0"/>
    <x v="31"/>
    <x v="5"/>
    <x v="31"/>
  </r>
  <r>
    <x v="4"/>
    <x v="33"/>
    <x v="0"/>
    <x v="6"/>
    <x v="26"/>
    <x v="1"/>
    <x v="29"/>
    <x v="0"/>
    <x v="1"/>
    <x v="30"/>
    <x v="0"/>
    <x v="32"/>
    <x v="6"/>
    <x v="32"/>
  </r>
  <r>
    <x v="4"/>
    <x v="34"/>
    <x v="0"/>
    <x v="2"/>
    <x v="2"/>
    <x v="1"/>
    <x v="30"/>
    <x v="29"/>
    <x v="1"/>
    <x v="31"/>
    <x v="9"/>
    <x v="33"/>
    <x v="2"/>
    <x v="33"/>
  </r>
  <r>
    <x v="4"/>
    <x v="35"/>
    <x v="0"/>
    <x v="1"/>
    <x v="27"/>
    <x v="1"/>
    <x v="31"/>
    <x v="30"/>
    <x v="1"/>
    <x v="32"/>
    <x v="0"/>
    <x v="34"/>
    <x v="1"/>
    <x v="34"/>
  </r>
  <r>
    <x v="4"/>
    <x v="36"/>
    <x v="0"/>
    <x v="24"/>
    <x v="28"/>
    <x v="1"/>
    <x v="32"/>
    <x v="31"/>
    <x v="1"/>
    <x v="33"/>
    <x v="0"/>
    <x v="35"/>
    <x v="24"/>
    <x v="35"/>
  </r>
  <r>
    <x v="5"/>
    <x v="37"/>
    <x v="0"/>
    <x v="24"/>
    <x v="28"/>
    <x v="1"/>
    <x v="32"/>
    <x v="32"/>
    <x v="1"/>
    <x v="34"/>
    <x v="0"/>
    <x v="36"/>
    <x v="24"/>
    <x v="36"/>
  </r>
  <r>
    <x v="6"/>
    <x v="38"/>
    <x v="0"/>
    <x v="25"/>
    <x v="29"/>
    <x v="2"/>
    <x v="33"/>
    <x v="33"/>
    <x v="3"/>
    <x v="26"/>
    <x v="10"/>
    <x v="37"/>
    <x v="25"/>
    <x v="37"/>
  </r>
  <r>
    <x v="6"/>
    <x v="39"/>
    <x v="0"/>
    <x v="13"/>
    <x v="30"/>
    <x v="2"/>
    <x v="34"/>
    <x v="34"/>
    <x v="3"/>
    <x v="35"/>
    <x v="0"/>
    <x v="38"/>
    <x v="13"/>
    <x v="38"/>
  </r>
  <r>
    <x v="6"/>
    <x v="40"/>
    <x v="0"/>
    <x v="26"/>
    <x v="31"/>
    <x v="2"/>
    <x v="35"/>
    <x v="35"/>
    <x v="3"/>
    <x v="36"/>
    <x v="10"/>
    <x v="39"/>
    <x v="26"/>
    <x v="39"/>
  </r>
  <r>
    <x v="6"/>
    <x v="41"/>
    <x v="0"/>
    <x v="11"/>
    <x v="32"/>
    <x v="2"/>
    <x v="36"/>
    <x v="36"/>
    <x v="3"/>
    <x v="37"/>
    <x v="0"/>
    <x v="40"/>
    <x v="11"/>
    <x v="40"/>
  </r>
  <r>
    <x v="6"/>
    <x v="42"/>
    <x v="0"/>
    <x v="5"/>
    <x v="5"/>
    <x v="2"/>
    <x v="37"/>
    <x v="37"/>
    <x v="3"/>
    <x v="38"/>
    <x v="11"/>
    <x v="41"/>
    <x v="5"/>
    <x v="41"/>
  </r>
  <r>
    <x v="7"/>
    <x v="43"/>
    <x v="0"/>
    <x v="27"/>
    <x v="33"/>
    <x v="2"/>
    <x v="38"/>
    <x v="38"/>
    <x v="3"/>
    <x v="39"/>
    <x v="12"/>
    <x v="42"/>
    <x v="27"/>
    <x v="42"/>
  </r>
  <r>
    <x v="8"/>
    <x v="44"/>
    <x v="0"/>
    <x v="12"/>
    <x v="34"/>
    <x v="2"/>
    <x v="39"/>
    <x v="39"/>
    <x v="3"/>
    <x v="40"/>
    <x v="0"/>
    <x v="43"/>
    <x v="12"/>
    <x v="43"/>
  </r>
  <r>
    <x v="8"/>
    <x v="45"/>
    <x v="0"/>
    <x v="12"/>
    <x v="34"/>
    <x v="2"/>
    <x v="39"/>
    <x v="36"/>
    <x v="3"/>
    <x v="37"/>
    <x v="13"/>
    <x v="44"/>
    <x v="12"/>
    <x v="4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53:C63" firstHeaderRow="1" firstDataRow="1" firstDataCol="1"/>
  <pivotFields count="14">
    <pivotField axis="axisRow" compact="0" showAll="0">
      <items count="10">
        <item x="7"/>
        <item x="8"/>
        <item x="6"/>
        <item x="2"/>
        <item x="3"/>
        <item x="1"/>
        <item x="4"/>
        <item x="0"/>
        <item x="5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46">
        <item x="36"/>
        <item x="35"/>
        <item x="7"/>
        <item x="13"/>
        <item x="21"/>
        <item x="23"/>
        <item x="5"/>
        <item x="38"/>
        <item x="33"/>
        <item x="41"/>
        <item x="30"/>
        <item x="24"/>
        <item x="31"/>
        <item x="2"/>
        <item x="25"/>
        <item x="17"/>
        <item x="26"/>
        <item x="16"/>
        <item x="0"/>
        <item x="19"/>
        <item x="6"/>
        <item x="20"/>
        <item x="18"/>
        <item x="32"/>
        <item x="3"/>
        <item x="8"/>
        <item x="4"/>
        <item x="11"/>
        <item x="40"/>
        <item x="9"/>
        <item x="14"/>
        <item x="12"/>
        <item x="15"/>
        <item x="10"/>
        <item x="44"/>
        <item x="37"/>
        <item x="43"/>
        <item x="28"/>
        <item x="1"/>
        <item x="27"/>
        <item x="29"/>
        <item x="42"/>
        <item x="39"/>
        <item x="22"/>
        <item x="34"/>
        <item t="default"/>
      </items>
    </pivotField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ivotTable" Target="../pivotTables/pivotTable1.x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3"/>
  <sheetViews>
    <sheetView tabSelected="1" zoomScale="130" zoomScaleNormal="130" workbookViewId="0">
      <selection activeCell="J17" sqref="J17"/>
    </sheetView>
  </sheetViews>
  <sheetFormatPr defaultColWidth="8.88333333333333" defaultRowHeight="13.5"/>
  <cols>
    <col min="1" max="1" width="7.55833333333333" customWidth="1"/>
    <col min="2" max="2" width="11.3416666666667" customWidth="1"/>
    <col min="3" max="3" width="8.94166666666667" customWidth="1"/>
    <col min="4" max="4" width="7.00833333333333" customWidth="1"/>
    <col min="5" max="11" width="9.55833333333333" customWidth="1"/>
    <col min="12" max="12" width="7.55833333333333" customWidth="1"/>
    <col min="13" max="13" width="9.55833333333333" customWidth="1"/>
    <col min="14" max="14" width="7.55833333333333" customWidth="1"/>
    <col min="15" max="15" width="9.55833333333333" customWidth="1"/>
    <col min="16" max="16" width="13.75" customWidth="1"/>
  </cols>
  <sheetData>
    <row r="1" spans="1:16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</row>
    <row r="2" spans="1:1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customFormat="1" spans="1:16">
      <c r="A3" s="1">
        <f t="shared" ref="A3:A12" si="0">ROW()-2</f>
        <v>1</v>
      </c>
      <c r="B3" s="1" t="s">
        <v>17</v>
      </c>
      <c r="C3" s="1" t="s">
        <v>18</v>
      </c>
      <c r="D3" s="1" t="s">
        <v>19</v>
      </c>
      <c r="E3" s="1">
        <f>VLOOKUP(C3,考勤!A:AJ,35,0)</f>
        <v>10</v>
      </c>
      <c r="F3" s="1">
        <f>VLOOKUP(C3,考勤!$A$5:AP163,42,0)</f>
        <v>80</v>
      </c>
      <c r="G3" s="1">
        <v>18</v>
      </c>
      <c r="H3" s="1">
        <f t="shared" ref="H3:H12" si="1">F3*G3</f>
        <v>1440</v>
      </c>
      <c r="I3" s="1">
        <f>VLOOKUP(C3,考勤!$A$5:AP163,41,0)</f>
        <v>49</v>
      </c>
      <c r="J3" s="1">
        <v>18</v>
      </c>
      <c r="K3" s="1">
        <f t="shared" ref="K3:K12" si="2">I3*J3</f>
        <v>882</v>
      </c>
      <c r="L3" s="1">
        <f>IFERROR(VLOOKUP(C3,奖惩!B:D,3,0),0)</f>
        <v>0</v>
      </c>
      <c r="M3" s="1">
        <f t="shared" ref="M3:M12" si="3">H3+K3+L3</f>
        <v>2322</v>
      </c>
      <c r="N3" s="1">
        <f t="shared" ref="N3:N12" si="4">E3*5</f>
        <v>50</v>
      </c>
      <c r="O3" s="1">
        <f t="shared" ref="O3:O12" si="5">M3+N3</f>
        <v>2372</v>
      </c>
      <c r="P3" s="1" t="str">
        <f>IFERROR(VLOOKUP(C3,奖惩!B:C,2,0),"")</f>
        <v/>
      </c>
    </row>
    <row r="4" customFormat="1" spans="1:16">
      <c r="A4" s="1">
        <f t="shared" si="0"/>
        <v>2</v>
      </c>
      <c r="B4" s="1" t="s">
        <v>17</v>
      </c>
      <c r="C4" s="1" t="s">
        <v>20</v>
      </c>
      <c r="D4" s="1" t="s">
        <v>19</v>
      </c>
      <c r="E4" s="1">
        <f>VLOOKUP(C4,考勤!A:AJ,35,0)</f>
        <v>27</v>
      </c>
      <c r="F4" s="1">
        <f>VLOOKUP(C4,考勤!$A$5:AP164,42,0)</f>
        <v>215</v>
      </c>
      <c r="G4" s="1">
        <v>18</v>
      </c>
      <c r="H4" s="1">
        <f t="shared" si="1"/>
        <v>3870</v>
      </c>
      <c r="I4" s="1">
        <f>VLOOKUP(C4,考勤!$A$5:AP164,41,0)</f>
        <v>58.5</v>
      </c>
      <c r="J4" s="1">
        <v>18</v>
      </c>
      <c r="K4" s="1">
        <f t="shared" si="2"/>
        <v>1053</v>
      </c>
      <c r="L4" s="1">
        <f>IFERROR(VLOOKUP(C4,奖惩!B:D,3,0),0)</f>
        <v>0</v>
      </c>
      <c r="M4" s="1">
        <f t="shared" si="3"/>
        <v>4923</v>
      </c>
      <c r="N4" s="1">
        <f t="shared" si="4"/>
        <v>135</v>
      </c>
      <c r="O4" s="1">
        <f t="shared" si="5"/>
        <v>5058</v>
      </c>
      <c r="P4" s="1" t="str">
        <f>IFERROR(VLOOKUP(C4,奖惩!B:C,2,0),"")</f>
        <v/>
      </c>
    </row>
    <row r="5" customFormat="1" spans="1:16">
      <c r="A5" s="1">
        <f t="shared" si="0"/>
        <v>3</v>
      </c>
      <c r="B5" s="1" t="s">
        <v>17</v>
      </c>
      <c r="C5" s="1" t="s">
        <v>21</v>
      </c>
      <c r="D5" s="1" t="s">
        <v>19</v>
      </c>
      <c r="E5" s="1">
        <f>VLOOKUP(C5,考勤!A:AJ,35,0)</f>
        <v>8</v>
      </c>
      <c r="F5" s="1">
        <f>VLOOKUP(C5,考勤!$A$5:AP158,42,0)</f>
        <v>64</v>
      </c>
      <c r="G5" s="1">
        <v>18</v>
      </c>
      <c r="H5" s="1">
        <f t="shared" si="1"/>
        <v>1152</v>
      </c>
      <c r="I5" s="1">
        <f>VLOOKUP(C5,考勤!$A$5:AP158,41,0)</f>
        <v>36.5</v>
      </c>
      <c r="J5" s="1">
        <v>18</v>
      </c>
      <c r="K5" s="1">
        <f t="shared" si="2"/>
        <v>657</v>
      </c>
      <c r="L5" s="1">
        <f>IFERROR(VLOOKUP(C5,奖惩!B:D,3,0),0)</f>
        <v>-361.8</v>
      </c>
      <c r="M5" s="1">
        <f t="shared" si="3"/>
        <v>1447.2</v>
      </c>
      <c r="N5" s="1">
        <f t="shared" si="4"/>
        <v>40</v>
      </c>
      <c r="O5" s="1">
        <f t="shared" si="5"/>
        <v>1487.2</v>
      </c>
      <c r="P5" s="1">
        <f>IFERROR(VLOOKUP(C5,奖惩!B:C,2,0),"")</f>
        <v>0.8</v>
      </c>
    </row>
    <row r="6" customFormat="1" spans="1:16">
      <c r="A6" s="1">
        <f t="shared" si="0"/>
        <v>4</v>
      </c>
      <c r="B6" s="1" t="s">
        <v>17</v>
      </c>
      <c r="C6" s="1" t="s">
        <v>22</v>
      </c>
      <c r="D6" s="1" t="s">
        <v>19</v>
      </c>
      <c r="E6" s="1">
        <f>VLOOKUP(C6,考勤!A:AJ,35,0)</f>
        <v>15</v>
      </c>
      <c r="F6" s="1">
        <f>VLOOKUP(C6,考勤!$A$5:AP159,42,0)</f>
        <v>119</v>
      </c>
      <c r="G6" s="1">
        <v>18</v>
      </c>
      <c r="H6" s="1">
        <f t="shared" si="1"/>
        <v>2142</v>
      </c>
      <c r="I6" s="1">
        <f>VLOOKUP(C6,考勤!$A$5:AP159,41,0)</f>
        <v>42.5</v>
      </c>
      <c r="J6" s="1">
        <v>18</v>
      </c>
      <c r="K6" s="1">
        <f t="shared" si="2"/>
        <v>765</v>
      </c>
      <c r="L6" s="1">
        <f>IFERROR(VLOOKUP(C6,奖惩!B:D,3,0),0)</f>
        <v>0</v>
      </c>
      <c r="M6" s="1">
        <f t="shared" si="3"/>
        <v>2907</v>
      </c>
      <c r="N6" s="1">
        <f t="shared" si="4"/>
        <v>75</v>
      </c>
      <c r="O6" s="1">
        <f t="shared" si="5"/>
        <v>2982</v>
      </c>
      <c r="P6" s="1" t="str">
        <f>IFERROR(VLOOKUP(C6,奖惩!B:C,2,0),"")</f>
        <v/>
      </c>
    </row>
    <row r="7" customFormat="1" spans="1:16">
      <c r="A7" s="1">
        <f t="shared" si="0"/>
        <v>5</v>
      </c>
      <c r="B7" s="1" t="s">
        <v>17</v>
      </c>
      <c r="C7" s="1" t="s">
        <v>23</v>
      </c>
      <c r="D7" s="1" t="s">
        <v>19</v>
      </c>
      <c r="E7" s="1">
        <f>VLOOKUP(C7,考勤!A:AJ,35,0)</f>
        <v>17</v>
      </c>
      <c r="F7" s="1">
        <f>VLOOKUP(C7,考勤!$A$5:AP160,42,0)</f>
        <v>135</v>
      </c>
      <c r="G7" s="1">
        <v>18</v>
      </c>
      <c r="H7" s="1">
        <f t="shared" si="1"/>
        <v>2430</v>
      </c>
      <c r="I7" s="1">
        <f>VLOOKUP(C7,考勤!$A$5:AP160,41,0)</f>
        <v>54</v>
      </c>
      <c r="J7" s="1">
        <v>18</v>
      </c>
      <c r="K7" s="1">
        <f t="shared" si="2"/>
        <v>972</v>
      </c>
      <c r="L7" s="1">
        <f>IFERROR(VLOOKUP(C7,奖惩!B:D,3,0),0)</f>
        <v>0</v>
      </c>
      <c r="M7" s="1">
        <f t="shared" si="3"/>
        <v>3402</v>
      </c>
      <c r="N7" s="1">
        <f t="shared" si="4"/>
        <v>85</v>
      </c>
      <c r="O7" s="1">
        <f t="shared" si="5"/>
        <v>3487</v>
      </c>
      <c r="P7" s="1" t="str">
        <f>IFERROR(VLOOKUP(C7,奖惩!B:C,2,0),"")</f>
        <v/>
      </c>
    </row>
    <row r="8" customFormat="1" spans="1:16">
      <c r="A8" s="1">
        <f t="shared" si="0"/>
        <v>6</v>
      </c>
      <c r="B8" s="1" t="s">
        <v>17</v>
      </c>
      <c r="C8" s="1" t="s">
        <v>24</v>
      </c>
      <c r="D8" s="1" t="s">
        <v>19</v>
      </c>
      <c r="E8" s="1">
        <f>VLOOKUP(C8,考勤!A:AJ,35,0)</f>
        <v>7</v>
      </c>
      <c r="F8" s="1">
        <f>VLOOKUP(C8,考勤!$A$5:AP161,42,0)</f>
        <v>56</v>
      </c>
      <c r="G8" s="1">
        <v>18</v>
      </c>
      <c r="H8" s="1">
        <f t="shared" si="1"/>
        <v>1008</v>
      </c>
      <c r="I8" s="1">
        <f>VLOOKUP(C8,考勤!$A$5:AP161,41,0)</f>
        <v>8</v>
      </c>
      <c r="J8" s="1">
        <v>18</v>
      </c>
      <c r="K8" s="1">
        <f t="shared" si="2"/>
        <v>144</v>
      </c>
      <c r="L8" s="1">
        <f>IFERROR(VLOOKUP(C8,奖惩!B:D,3,0),0)</f>
        <v>0</v>
      </c>
      <c r="M8" s="1">
        <f t="shared" si="3"/>
        <v>1152</v>
      </c>
      <c r="N8" s="1">
        <f t="shared" si="4"/>
        <v>35</v>
      </c>
      <c r="O8" s="1">
        <f t="shared" si="5"/>
        <v>1187</v>
      </c>
      <c r="P8" s="1" t="str">
        <f>IFERROR(VLOOKUP(C8,奖惩!B:C,2,0),"")</f>
        <v/>
      </c>
    </row>
    <row r="9" customFormat="1" spans="1:16">
      <c r="A9" s="1">
        <f t="shared" si="0"/>
        <v>7</v>
      </c>
      <c r="B9" s="1" t="s">
        <v>17</v>
      </c>
      <c r="C9" s="1" t="s">
        <v>25</v>
      </c>
      <c r="D9" s="1" t="s">
        <v>19</v>
      </c>
      <c r="E9" s="1">
        <f>VLOOKUP(C9,考勤!A:AJ,35,0)</f>
        <v>12.5</v>
      </c>
      <c r="F9" s="1">
        <f>VLOOKUP(C9,考勤!$A$5:AP162,42,0)</f>
        <v>100.5</v>
      </c>
      <c r="G9" s="1">
        <v>18</v>
      </c>
      <c r="H9" s="1">
        <f t="shared" si="1"/>
        <v>1809</v>
      </c>
      <c r="I9" s="1">
        <f>VLOOKUP(C9,考勤!$A$5:AP162,41,0)</f>
        <v>33.5</v>
      </c>
      <c r="J9" s="1">
        <v>18</v>
      </c>
      <c r="K9" s="1">
        <f t="shared" si="2"/>
        <v>603</v>
      </c>
      <c r="L9" s="1">
        <f>IFERROR(VLOOKUP(C9,奖惩!B:D,3,0),0)</f>
        <v>0</v>
      </c>
      <c r="M9" s="1">
        <f t="shared" si="3"/>
        <v>2412</v>
      </c>
      <c r="N9" s="1">
        <f t="shared" si="4"/>
        <v>62.5</v>
      </c>
      <c r="O9" s="1">
        <f t="shared" si="5"/>
        <v>2474.5</v>
      </c>
      <c r="P9" s="1" t="str">
        <f>IFERROR(VLOOKUP(C9,奖惩!B:C,2,0),"")</f>
        <v/>
      </c>
    </row>
    <row r="10" customFormat="1" spans="1:16">
      <c r="A10" s="1">
        <f t="shared" si="0"/>
        <v>8</v>
      </c>
      <c r="B10" s="1" t="s">
        <v>17</v>
      </c>
      <c r="C10" s="1" t="s">
        <v>26</v>
      </c>
      <c r="D10" s="1" t="s">
        <v>19</v>
      </c>
      <c r="E10" s="1">
        <f>VLOOKUP(C10,考勤!A:AJ,35,0)</f>
        <v>2</v>
      </c>
      <c r="F10" s="1">
        <f>VLOOKUP(C10,考勤!$A$5:AP163,42,0)</f>
        <v>18</v>
      </c>
      <c r="G10" s="1">
        <v>18</v>
      </c>
      <c r="H10" s="1">
        <f t="shared" si="1"/>
        <v>324</v>
      </c>
      <c r="I10" s="1">
        <f>VLOOKUP(C10,考勤!$A$5:AP163,41,0)</f>
        <v>10</v>
      </c>
      <c r="J10" s="1">
        <v>18</v>
      </c>
      <c r="K10" s="1">
        <f t="shared" si="2"/>
        <v>180</v>
      </c>
      <c r="L10" s="1">
        <f>IFERROR(VLOOKUP(C10,奖惩!B:D,3,0),0)</f>
        <v>0</v>
      </c>
      <c r="M10" s="1">
        <f t="shared" si="3"/>
        <v>504</v>
      </c>
      <c r="N10" s="1">
        <f t="shared" si="4"/>
        <v>10</v>
      </c>
      <c r="O10" s="1">
        <f t="shared" si="5"/>
        <v>514</v>
      </c>
      <c r="P10" s="1" t="str">
        <f>IFERROR(VLOOKUP(C10,奖惩!B:C,2,0),"")</f>
        <v/>
      </c>
    </row>
    <row r="11" customFormat="1" spans="1:16">
      <c r="A11" s="1">
        <f t="shared" si="0"/>
        <v>9</v>
      </c>
      <c r="B11" s="1" t="s">
        <v>17</v>
      </c>
      <c r="C11" s="1" t="s">
        <v>27</v>
      </c>
      <c r="D11" s="1" t="s">
        <v>19</v>
      </c>
      <c r="E11" s="1">
        <f>VLOOKUP(C11,考勤!A:AJ,35,0)</f>
        <v>16.5</v>
      </c>
      <c r="F11" s="1">
        <f>VLOOKUP(C11,考勤!$A$5:AP164,42,0)</f>
        <v>145</v>
      </c>
      <c r="G11" s="1">
        <v>18</v>
      </c>
      <c r="H11" s="1">
        <f t="shared" si="1"/>
        <v>2610</v>
      </c>
      <c r="I11" s="1">
        <f>VLOOKUP(C11,考勤!$A$5:AP164,41,0)</f>
        <v>28.5</v>
      </c>
      <c r="J11" s="1">
        <v>18</v>
      </c>
      <c r="K11" s="1">
        <f t="shared" si="2"/>
        <v>513</v>
      </c>
      <c r="L11" s="1">
        <f>IFERROR(VLOOKUP(C11,奖惩!B:D,3,0),0)</f>
        <v>0</v>
      </c>
      <c r="M11" s="1">
        <f t="shared" si="3"/>
        <v>3123</v>
      </c>
      <c r="N11" s="1">
        <f t="shared" si="4"/>
        <v>82.5</v>
      </c>
      <c r="O11" s="1">
        <f t="shared" si="5"/>
        <v>3205.5</v>
      </c>
      <c r="P11" s="1" t="str">
        <f>IFERROR(VLOOKUP(C11,奖惩!B:C,2,0),"")</f>
        <v/>
      </c>
    </row>
    <row r="12" customFormat="1" spans="1:16">
      <c r="A12" s="1">
        <f t="shared" si="0"/>
        <v>10</v>
      </c>
      <c r="B12" s="1" t="s">
        <v>17</v>
      </c>
      <c r="C12" s="1" t="s">
        <v>28</v>
      </c>
      <c r="D12" s="1" t="s">
        <v>19</v>
      </c>
      <c r="E12" s="1">
        <f>VLOOKUP(C12,考勤!A:AJ,35,0)</f>
        <v>19.5</v>
      </c>
      <c r="F12" s="1">
        <f>VLOOKUP(C12,考勤!$A$5:AP165,42,0)</f>
        <v>156.5</v>
      </c>
      <c r="G12" s="1">
        <v>18</v>
      </c>
      <c r="H12" s="1">
        <f t="shared" si="1"/>
        <v>2817</v>
      </c>
      <c r="I12" s="1">
        <f>VLOOKUP(C12,考勤!$A$5:AP165,41,0)</f>
        <v>61</v>
      </c>
      <c r="J12" s="1">
        <v>18</v>
      </c>
      <c r="K12" s="1">
        <f t="shared" si="2"/>
        <v>1098</v>
      </c>
      <c r="L12" s="1">
        <f>IFERROR(VLOOKUP(C12,奖惩!B:D,3,0),0)</f>
        <v>0</v>
      </c>
      <c r="M12" s="1">
        <f t="shared" si="3"/>
        <v>3915</v>
      </c>
      <c r="N12" s="1">
        <f t="shared" si="4"/>
        <v>97.5</v>
      </c>
      <c r="O12" s="1">
        <f t="shared" si="5"/>
        <v>4012.5</v>
      </c>
      <c r="P12" s="1" t="str">
        <f>IFERROR(VLOOKUP(C12,奖惩!B:C,2,0),"")</f>
        <v/>
      </c>
    </row>
    <row r="13" customFormat="1" spans="1:16">
      <c r="A13" s="1">
        <f t="shared" ref="A13:A18" si="6">ROW()-2</f>
        <v>11</v>
      </c>
      <c r="B13" s="1" t="s">
        <v>17</v>
      </c>
      <c r="C13" s="1" t="s">
        <v>29</v>
      </c>
      <c r="D13" s="1" t="s">
        <v>19</v>
      </c>
      <c r="E13" s="1">
        <f>VLOOKUP(C13,考勤!A:AJ,35,0)</f>
        <v>21</v>
      </c>
      <c r="F13" s="1">
        <f>VLOOKUP(C13,考勤!$A$5:AP166,42,0)</f>
        <v>168</v>
      </c>
      <c r="G13" s="1">
        <v>18</v>
      </c>
      <c r="H13" s="1">
        <f t="shared" ref="H13:H18" si="7">F13*G13</f>
        <v>3024</v>
      </c>
      <c r="I13" s="1">
        <f>VLOOKUP(C13,考勤!$A$5:AP166,41,0)</f>
        <v>73</v>
      </c>
      <c r="J13" s="1">
        <v>18</v>
      </c>
      <c r="K13" s="1">
        <f t="shared" ref="K13:K18" si="8">I13*J13</f>
        <v>1314</v>
      </c>
      <c r="L13" s="1">
        <f>IFERROR(VLOOKUP(C13,奖惩!B:D,3,0),0)</f>
        <v>0</v>
      </c>
      <c r="M13" s="1">
        <f t="shared" ref="M13:M18" si="9">H13+K13+L13</f>
        <v>4338</v>
      </c>
      <c r="N13" s="1">
        <f t="shared" ref="N13:N18" si="10">E13*5</f>
        <v>105</v>
      </c>
      <c r="O13" s="1">
        <f t="shared" ref="O13:O18" si="11">M13+N13</f>
        <v>4443</v>
      </c>
      <c r="P13" s="1" t="str">
        <f>IFERROR(VLOOKUP(C13,奖惩!B:C,2,0),"")</f>
        <v/>
      </c>
    </row>
    <row r="14" customFormat="1" spans="1:16">
      <c r="A14" s="1">
        <f t="shared" si="6"/>
        <v>12</v>
      </c>
      <c r="B14" s="1" t="s">
        <v>17</v>
      </c>
      <c r="C14" s="1" t="s">
        <v>30</v>
      </c>
      <c r="D14" s="1" t="s">
        <v>19</v>
      </c>
      <c r="E14" s="1">
        <f>VLOOKUP(C14,考勤!A:AJ,35,0)</f>
        <v>15.5</v>
      </c>
      <c r="F14" s="1">
        <f>VLOOKUP(C14,考勤!$A$5:AP167,42,0)</f>
        <v>128</v>
      </c>
      <c r="G14" s="1">
        <v>18</v>
      </c>
      <c r="H14" s="1">
        <f t="shared" si="7"/>
        <v>2304</v>
      </c>
      <c r="I14" s="1">
        <f>VLOOKUP(C14,考勤!$A$5:AP167,41,0)</f>
        <v>66</v>
      </c>
      <c r="J14" s="1">
        <v>18</v>
      </c>
      <c r="K14" s="1">
        <f t="shared" si="8"/>
        <v>1188</v>
      </c>
      <c r="L14" s="1">
        <f>IFERROR(VLOOKUP(C14,奖惩!B:D,3,0),0)</f>
        <v>0</v>
      </c>
      <c r="M14" s="1">
        <f t="shared" si="9"/>
        <v>3492</v>
      </c>
      <c r="N14" s="1">
        <f t="shared" si="10"/>
        <v>77.5</v>
      </c>
      <c r="O14" s="1">
        <f t="shared" si="11"/>
        <v>3569.5</v>
      </c>
      <c r="P14" s="1" t="str">
        <f>IFERROR(VLOOKUP(C14,奖惩!B:C,2,0),"")</f>
        <v/>
      </c>
    </row>
    <row r="15" customFormat="1" spans="1:16">
      <c r="A15" s="1">
        <f t="shared" si="6"/>
        <v>13</v>
      </c>
      <c r="B15" s="1" t="s">
        <v>17</v>
      </c>
      <c r="C15" s="1" t="s">
        <v>31</v>
      </c>
      <c r="D15" s="1" t="s">
        <v>19</v>
      </c>
      <c r="E15" s="1">
        <f>VLOOKUP(C15,考勤!A:AJ,35,0)</f>
        <v>19</v>
      </c>
      <c r="F15" s="1">
        <f>VLOOKUP(C15,考勤!$A$5:AP168,42,0)</f>
        <v>152</v>
      </c>
      <c r="G15" s="1">
        <v>18</v>
      </c>
      <c r="H15" s="1">
        <f t="shared" si="7"/>
        <v>2736</v>
      </c>
      <c r="I15" s="1">
        <f>VLOOKUP(C15,考勤!$A$5:AP168,41,0)</f>
        <v>77.5</v>
      </c>
      <c r="J15" s="1">
        <v>18</v>
      </c>
      <c r="K15" s="1">
        <f t="shared" si="8"/>
        <v>1395</v>
      </c>
      <c r="L15" s="1">
        <f>IFERROR(VLOOKUP(C15,奖惩!B:D,3,0),0)</f>
        <v>0</v>
      </c>
      <c r="M15" s="1">
        <f t="shared" si="9"/>
        <v>4131</v>
      </c>
      <c r="N15" s="1">
        <f t="shared" si="10"/>
        <v>95</v>
      </c>
      <c r="O15" s="1">
        <f t="shared" si="11"/>
        <v>4226</v>
      </c>
      <c r="P15" s="1" t="str">
        <f>IFERROR(VLOOKUP(C15,奖惩!B:C,2,0),"")</f>
        <v/>
      </c>
    </row>
    <row r="16" customFormat="1" spans="1:16">
      <c r="A16" s="1">
        <f t="shared" si="6"/>
        <v>14</v>
      </c>
      <c r="B16" s="1" t="s">
        <v>17</v>
      </c>
      <c r="C16" s="1" t="s">
        <v>32</v>
      </c>
      <c r="D16" s="1" t="s">
        <v>19</v>
      </c>
      <c r="E16" s="1">
        <f>VLOOKUP(C16,考勤!A:AJ,35,0)</f>
        <v>5</v>
      </c>
      <c r="F16" s="1">
        <f>VLOOKUP(C16,考勤!$A$5:AP169,42,0)</f>
        <v>45.5</v>
      </c>
      <c r="G16" s="1">
        <v>18</v>
      </c>
      <c r="H16" s="1">
        <f t="shared" si="7"/>
        <v>819</v>
      </c>
      <c r="I16" s="1">
        <f>VLOOKUP(C16,考勤!$A$5:AP169,41,0)</f>
        <v>9</v>
      </c>
      <c r="J16" s="1">
        <v>18</v>
      </c>
      <c r="K16" s="1">
        <f t="shared" si="8"/>
        <v>162</v>
      </c>
      <c r="L16" s="1">
        <f>IFERROR(VLOOKUP(C16,奖惩!B:D,3,0),0)</f>
        <v>-196.2</v>
      </c>
      <c r="M16" s="1">
        <f t="shared" si="9"/>
        <v>784.8</v>
      </c>
      <c r="N16" s="1">
        <f t="shared" si="10"/>
        <v>25</v>
      </c>
      <c r="O16" s="1">
        <f t="shared" si="11"/>
        <v>809.8</v>
      </c>
      <c r="P16" s="1">
        <f>IFERROR(VLOOKUP(C16,奖惩!B:C,2,0),"")</f>
        <v>0.8</v>
      </c>
    </row>
    <row r="17" customFormat="1" spans="1:16">
      <c r="A17" s="1">
        <f t="shared" si="6"/>
        <v>15</v>
      </c>
      <c r="B17" s="1" t="s">
        <v>17</v>
      </c>
      <c r="C17" s="1" t="s">
        <v>33</v>
      </c>
      <c r="D17" s="1" t="s">
        <v>19</v>
      </c>
      <c r="E17" s="1">
        <f>VLOOKUP(C17,考勤!A:AJ,35,0)</f>
        <v>17.5</v>
      </c>
      <c r="F17" s="1">
        <f>VLOOKUP(C17,考勤!$A$5:AP170,42,0)</f>
        <v>142</v>
      </c>
      <c r="G17" s="1">
        <v>18</v>
      </c>
      <c r="H17" s="1">
        <f t="shared" si="7"/>
        <v>2556</v>
      </c>
      <c r="I17" s="1">
        <f>VLOOKUP(C17,考勤!$A$5:AP170,41,0)</f>
        <v>77.5</v>
      </c>
      <c r="J17" s="1">
        <v>18</v>
      </c>
      <c r="K17" s="1">
        <f t="shared" si="8"/>
        <v>1395</v>
      </c>
      <c r="L17" s="1">
        <f>IFERROR(VLOOKUP(C17,奖惩!B:D,3,0),0)</f>
        <v>0</v>
      </c>
      <c r="M17" s="1">
        <f t="shared" si="9"/>
        <v>3951</v>
      </c>
      <c r="N17" s="1">
        <f t="shared" si="10"/>
        <v>87.5</v>
      </c>
      <c r="O17" s="1">
        <f t="shared" si="11"/>
        <v>4038.5</v>
      </c>
      <c r="P17" s="1" t="str">
        <f>IFERROR(VLOOKUP(C17,奖惩!B:C,2,0),"")</f>
        <v/>
      </c>
    </row>
    <row r="18" spans="1:16">
      <c r="A18" s="1">
        <f t="shared" si="6"/>
        <v>16</v>
      </c>
      <c r="B18" s="1" t="s">
        <v>17</v>
      </c>
      <c r="C18" t="s">
        <v>34</v>
      </c>
      <c r="D18" s="1" t="s">
        <v>19</v>
      </c>
      <c r="E18" s="1">
        <f>VLOOKUP(C18,考勤!A:AJ,35,0)</f>
        <v>7</v>
      </c>
      <c r="F18" s="1">
        <f>VLOOKUP(C18,考勤!$A$5:AP171,42,0)</f>
        <v>56</v>
      </c>
      <c r="G18" s="1">
        <v>18</v>
      </c>
      <c r="H18" s="1">
        <f t="shared" si="7"/>
        <v>1008</v>
      </c>
      <c r="I18" s="1">
        <f>VLOOKUP(C18,考勤!$A$5:AP171,41,0)</f>
        <v>8</v>
      </c>
      <c r="J18" s="1">
        <v>18</v>
      </c>
      <c r="K18" s="1">
        <f t="shared" si="8"/>
        <v>144</v>
      </c>
      <c r="L18" s="1">
        <f>IFERROR(VLOOKUP(C18,奖惩!B:D,3,0),0)</f>
        <v>0</v>
      </c>
      <c r="M18" s="1">
        <f t="shared" si="9"/>
        <v>1152</v>
      </c>
      <c r="N18" s="1">
        <f t="shared" si="10"/>
        <v>35</v>
      </c>
      <c r="O18" s="1">
        <f t="shared" si="11"/>
        <v>1187</v>
      </c>
      <c r="P18" s="1" t="str">
        <f>IFERROR(VLOOKUP(C18,奖惩!B:C,2,0),"")</f>
        <v/>
      </c>
    </row>
    <row r="19" spans="1:16">
      <c r="A19" s="1">
        <f t="shared" ref="A19:A29" si="12">ROW()-2</f>
        <v>17</v>
      </c>
      <c r="B19" s="1" t="s">
        <v>17</v>
      </c>
      <c r="C19" s="1" t="s">
        <v>35</v>
      </c>
      <c r="D19" s="1" t="s">
        <v>19</v>
      </c>
      <c r="E19" s="1">
        <f>VLOOKUP(C19,考勤!A:AJ,35,0)</f>
        <v>19</v>
      </c>
      <c r="F19" s="1">
        <f>VLOOKUP(C19,考勤!$A$5:AP172,42,0)</f>
        <v>157.5</v>
      </c>
      <c r="G19" s="1">
        <v>18</v>
      </c>
      <c r="H19" s="1">
        <f t="shared" ref="H19:H29" si="13">F19*G19</f>
        <v>2835</v>
      </c>
      <c r="I19" s="1">
        <f>VLOOKUP(C19,考勤!$A$5:AP172,41,0)</f>
        <v>75.5</v>
      </c>
      <c r="J19" s="1">
        <v>18</v>
      </c>
      <c r="K19" s="1">
        <f t="shared" ref="K19:K29" si="14">I19*J19</f>
        <v>1359</v>
      </c>
      <c r="L19" s="1">
        <f>IFERROR(VLOOKUP(C19,奖惩!B:D,3,0),0)</f>
        <v>0</v>
      </c>
      <c r="M19" s="1">
        <f t="shared" ref="M19:M29" si="15">H19+K19+L19</f>
        <v>4194</v>
      </c>
      <c r="N19" s="1">
        <f t="shared" ref="N19:N29" si="16">E19*5</f>
        <v>95</v>
      </c>
      <c r="O19" s="1">
        <f t="shared" ref="O19:O29" si="17">M19+N19</f>
        <v>4289</v>
      </c>
      <c r="P19" s="1" t="str">
        <f>IFERROR(VLOOKUP(C19,奖惩!B:C,2,0),"")</f>
        <v/>
      </c>
    </row>
    <row r="20" spans="1:16">
      <c r="A20" s="1">
        <f t="shared" si="12"/>
        <v>18</v>
      </c>
      <c r="B20" s="1" t="s">
        <v>36</v>
      </c>
      <c r="C20" s="1" t="s">
        <v>37</v>
      </c>
      <c r="D20" s="1" t="s">
        <v>19</v>
      </c>
      <c r="E20" s="1">
        <f>VLOOKUP(C20,考勤!A:AJ,35,0)</f>
        <v>14</v>
      </c>
      <c r="F20" s="1">
        <f>VLOOKUP(C20,考勤!$A$5:AP168,42,0)</f>
        <v>111</v>
      </c>
      <c r="G20" s="1">
        <v>18</v>
      </c>
      <c r="H20" s="1">
        <f t="shared" si="13"/>
        <v>1998</v>
      </c>
      <c r="I20" s="1">
        <f>VLOOKUP(C20,考勤!$A$5:AP168,41,0)</f>
        <v>43.5</v>
      </c>
      <c r="J20" s="1">
        <v>18</v>
      </c>
      <c r="K20" s="1">
        <f t="shared" si="14"/>
        <v>783</v>
      </c>
      <c r="L20" s="1">
        <f>IFERROR(VLOOKUP(C20,奖惩!B:D,3,0),0)</f>
        <v>-618.9</v>
      </c>
      <c r="M20" s="1">
        <f t="shared" si="15"/>
        <v>2162.1</v>
      </c>
      <c r="N20" s="1">
        <f t="shared" si="16"/>
        <v>70</v>
      </c>
      <c r="O20" s="1">
        <f t="shared" si="17"/>
        <v>2232.1</v>
      </c>
      <c r="P20" s="1">
        <f>IFERROR(VLOOKUP(C20,奖惩!B:C,2,0),"")</f>
        <v>0.8</v>
      </c>
    </row>
    <row r="21" spans="1:16">
      <c r="A21" s="1">
        <f t="shared" si="12"/>
        <v>19</v>
      </c>
      <c r="B21" s="1" t="s">
        <v>36</v>
      </c>
      <c r="C21" s="1" t="s">
        <v>38</v>
      </c>
      <c r="D21" s="1" t="s">
        <v>19</v>
      </c>
      <c r="E21" s="1">
        <f>VLOOKUP(C21,考勤!A:AJ,35,0)</f>
        <v>11</v>
      </c>
      <c r="F21" s="1">
        <f>VLOOKUP(C21,考勤!$A$5:AP169,42,0)</f>
        <v>87</v>
      </c>
      <c r="G21" s="1">
        <v>18</v>
      </c>
      <c r="H21" s="1">
        <f t="shared" si="13"/>
        <v>1566</v>
      </c>
      <c r="I21" s="1">
        <f>VLOOKUP(C21,考勤!$A$5:AP169,41,0)</f>
        <v>31.5</v>
      </c>
      <c r="J21" s="1">
        <v>18</v>
      </c>
      <c r="K21" s="1">
        <f t="shared" si="14"/>
        <v>567</v>
      </c>
      <c r="L21" s="1">
        <f>IFERROR(VLOOKUP(C21,奖惩!B:D,3,0),0)</f>
        <v>-457</v>
      </c>
      <c r="M21" s="1">
        <f t="shared" si="15"/>
        <v>1676</v>
      </c>
      <c r="N21" s="1">
        <f t="shared" si="16"/>
        <v>55</v>
      </c>
      <c r="O21" s="1">
        <f t="shared" si="17"/>
        <v>1731</v>
      </c>
      <c r="P21" s="1">
        <f>IFERROR(VLOOKUP(C21,奖惩!B:C,2,0),"")</f>
        <v>0.8</v>
      </c>
    </row>
    <row r="22" spans="1:16">
      <c r="A22" s="1">
        <f t="shared" si="12"/>
        <v>20</v>
      </c>
      <c r="B22" s="1" t="s">
        <v>36</v>
      </c>
      <c r="C22" s="1" t="s">
        <v>39</v>
      </c>
      <c r="D22" s="1" t="s">
        <v>19</v>
      </c>
      <c r="E22" s="1">
        <f>VLOOKUP(C22,考勤!A:AJ,35,0)</f>
        <v>13</v>
      </c>
      <c r="F22" s="1">
        <f>VLOOKUP(C22,考勤!$A$5:AP170,42,0)</f>
        <v>104</v>
      </c>
      <c r="G22" s="1">
        <v>18</v>
      </c>
      <c r="H22" s="1">
        <f t="shared" si="13"/>
        <v>1872</v>
      </c>
      <c r="I22" s="1">
        <f>VLOOKUP(C22,考勤!$A$5:AP170,41,0)</f>
        <v>40.5</v>
      </c>
      <c r="J22" s="1">
        <v>18</v>
      </c>
      <c r="K22" s="1">
        <f t="shared" si="14"/>
        <v>729</v>
      </c>
      <c r="L22" s="1">
        <f>IFERROR(VLOOKUP(C22,奖惩!B:D,3,0),0)</f>
        <v>0</v>
      </c>
      <c r="M22" s="1">
        <f t="shared" si="15"/>
        <v>2601</v>
      </c>
      <c r="N22" s="1">
        <f t="shared" si="16"/>
        <v>65</v>
      </c>
      <c r="O22" s="1">
        <f t="shared" si="17"/>
        <v>2666</v>
      </c>
      <c r="P22" s="1" t="str">
        <f>IFERROR(VLOOKUP(C22,奖惩!B:C,2,0),"")</f>
        <v/>
      </c>
    </row>
    <row r="23" spans="1:16">
      <c r="A23" s="1">
        <f t="shared" si="12"/>
        <v>21</v>
      </c>
      <c r="B23" s="1" t="s">
        <v>36</v>
      </c>
      <c r="C23" s="1" t="s">
        <v>40</v>
      </c>
      <c r="D23" s="1" t="s">
        <v>19</v>
      </c>
      <c r="E23" s="1">
        <f>VLOOKUP(C23,考勤!A:AJ,35,0)</f>
        <v>13.5</v>
      </c>
      <c r="F23" s="1">
        <f>VLOOKUP(C23,考勤!$A$5:AP171,42,0)</f>
        <v>108.5</v>
      </c>
      <c r="G23" s="1">
        <v>18</v>
      </c>
      <c r="H23" s="1">
        <f t="shared" si="13"/>
        <v>1953</v>
      </c>
      <c r="I23" s="1">
        <f>VLOOKUP(C23,考勤!$A$5:AP171,41,0)</f>
        <v>23</v>
      </c>
      <c r="J23" s="1">
        <v>18</v>
      </c>
      <c r="K23" s="1">
        <f t="shared" si="14"/>
        <v>414</v>
      </c>
      <c r="L23" s="1">
        <f>IFERROR(VLOOKUP(C23,奖惩!B:D,3,0),0)</f>
        <v>0</v>
      </c>
      <c r="M23" s="1">
        <f t="shared" si="15"/>
        <v>2367</v>
      </c>
      <c r="N23" s="1">
        <f t="shared" si="16"/>
        <v>67.5</v>
      </c>
      <c r="O23" s="1">
        <f t="shared" si="17"/>
        <v>2434.5</v>
      </c>
      <c r="P23" s="1" t="str">
        <f>IFERROR(VLOOKUP(C23,奖惩!B:C,2,0),"")</f>
        <v/>
      </c>
    </row>
    <row r="24" customFormat="1" spans="1:16">
      <c r="A24" s="1">
        <f t="shared" si="12"/>
        <v>22</v>
      </c>
      <c r="B24" s="1" t="s">
        <v>41</v>
      </c>
      <c r="C24" t="s">
        <v>42</v>
      </c>
      <c r="D24" s="1" t="s">
        <v>19</v>
      </c>
      <c r="E24" s="1">
        <f>VLOOKUP(C24,考勤!A:AJ,35,0)</f>
        <v>5</v>
      </c>
      <c r="F24" s="1">
        <f>VLOOKUP(C24,考勤!$A$5:AP169,42,0)</f>
        <v>40</v>
      </c>
      <c r="G24" s="1">
        <v>19</v>
      </c>
      <c r="H24" s="1">
        <f t="shared" si="13"/>
        <v>760</v>
      </c>
      <c r="I24" s="1">
        <f>VLOOKUP(C24,考勤!$A$5:AP169,41,0)</f>
        <v>23</v>
      </c>
      <c r="J24" s="1">
        <v>19</v>
      </c>
      <c r="K24" s="1">
        <f t="shared" si="14"/>
        <v>437</v>
      </c>
      <c r="L24" s="1">
        <v>0</v>
      </c>
      <c r="M24" s="1">
        <f t="shared" si="15"/>
        <v>1197</v>
      </c>
      <c r="N24" s="1">
        <f t="shared" si="16"/>
        <v>25</v>
      </c>
      <c r="O24" s="1">
        <f t="shared" si="17"/>
        <v>1222</v>
      </c>
      <c r="P24" s="1" t="str">
        <f>IFERROR(VLOOKUP(C24,奖惩!B:C,2,0),"")</f>
        <v/>
      </c>
    </row>
    <row r="25" customFormat="1" spans="1:16">
      <c r="A25" s="1">
        <f t="shared" si="12"/>
        <v>23</v>
      </c>
      <c r="B25" s="1" t="s">
        <v>41</v>
      </c>
      <c r="C25" s="1" t="s">
        <v>43</v>
      </c>
      <c r="D25" s="1" t="s">
        <v>19</v>
      </c>
      <c r="E25" s="1">
        <f>VLOOKUP(C25,考勤!A:AJ,35,0)</f>
        <v>5</v>
      </c>
      <c r="F25" s="1">
        <f>VLOOKUP(C25,考勤!$A$5:AP170,42,0)</f>
        <v>40</v>
      </c>
      <c r="G25" s="1">
        <v>19</v>
      </c>
      <c r="H25" s="1">
        <f t="shared" si="13"/>
        <v>760</v>
      </c>
      <c r="I25" s="1">
        <f>VLOOKUP(C25,考勤!$A$5:AP170,41,0)</f>
        <v>19.5</v>
      </c>
      <c r="J25" s="1">
        <v>19</v>
      </c>
      <c r="K25" s="1">
        <f t="shared" si="14"/>
        <v>370.5</v>
      </c>
      <c r="L25" s="1">
        <f>IFERROR(VLOOKUP(C25,奖惩!B:D,3,0),0)</f>
        <v>-226.1</v>
      </c>
      <c r="M25" s="1">
        <f t="shared" si="15"/>
        <v>904.4</v>
      </c>
      <c r="N25" s="1">
        <f t="shared" si="16"/>
        <v>25</v>
      </c>
      <c r="O25" s="1">
        <f t="shared" si="17"/>
        <v>929.4</v>
      </c>
      <c r="P25" s="1">
        <f>IFERROR(VLOOKUP(C25,奖惩!B:C,2,0),"")</f>
        <v>0.8</v>
      </c>
    </row>
    <row r="26" customFormat="1" spans="1:16">
      <c r="A26" s="1">
        <f t="shared" si="12"/>
        <v>24</v>
      </c>
      <c r="B26" s="1" t="s">
        <v>41</v>
      </c>
      <c r="C26" s="1" t="s">
        <v>44</v>
      </c>
      <c r="D26" s="1" t="s">
        <v>19</v>
      </c>
      <c r="E26" s="1">
        <f>VLOOKUP(C26,考勤!A:AJ,35,0)</f>
        <v>27</v>
      </c>
      <c r="F26" s="1">
        <f>VLOOKUP(C26,考勤!$A$5:AP171,42,0)</f>
        <v>215</v>
      </c>
      <c r="G26" s="1">
        <v>19</v>
      </c>
      <c r="H26" s="1">
        <f t="shared" si="13"/>
        <v>4085</v>
      </c>
      <c r="I26" s="1">
        <f>VLOOKUP(C26,考勤!$A$5:AP171,41,0)</f>
        <v>112.5</v>
      </c>
      <c r="J26" s="1">
        <v>19</v>
      </c>
      <c r="K26" s="1">
        <f t="shared" si="14"/>
        <v>2137.5</v>
      </c>
      <c r="L26" s="1">
        <v>1374</v>
      </c>
      <c r="M26" s="1">
        <f t="shared" si="15"/>
        <v>7596.5</v>
      </c>
      <c r="N26" s="1">
        <f t="shared" si="16"/>
        <v>135</v>
      </c>
      <c r="O26" s="1">
        <f t="shared" si="17"/>
        <v>7731.5</v>
      </c>
      <c r="P26" s="1" t="str">
        <f>IFERROR(VLOOKUP(C26,奖惩!B:C,2,0),"")</f>
        <v/>
      </c>
    </row>
    <row r="27" customFormat="1" spans="1:16">
      <c r="A27" s="1">
        <f t="shared" si="12"/>
        <v>25</v>
      </c>
      <c r="B27" s="1" t="s">
        <v>45</v>
      </c>
      <c r="C27" s="1" t="s">
        <v>46</v>
      </c>
      <c r="D27" s="1" t="s">
        <v>19</v>
      </c>
      <c r="E27" s="1">
        <f>VLOOKUP(C27,考勤!A:AJ,35,0)</f>
        <v>5</v>
      </c>
      <c r="F27" s="1">
        <f>VLOOKUP(C27,考勤!$A$5:AP169,42,0)</f>
        <v>56</v>
      </c>
      <c r="G27" s="1">
        <v>19</v>
      </c>
      <c r="H27" s="1">
        <f t="shared" si="13"/>
        <v>1064</v>
      </c>
      <c r="I27" s="1">
        <f>VLOOKUP(C27,考勤!$A$5:AP169,41,0)</f>
        <v>18</v>
      </c>
      <c r="J27" s="1">
        <v>20</v>
      </c>
      <c r="K27" s="1">
        <f t="shared" si="14"/>
        <v>360</v>
      </c>
      <c r="L27" s="1">
        <f>IFERROR(VLOOKUP(C27,奖惩!B:D,3,0),0)</f>
        <v>-284.8</v>
      </c>
      <c r="M27" s="1">
        <f t="shared" si="15"/>
        <v>1139.2</v>
      </c>
      <c r="N27" s="1">
        <f t="shared" si="16"/>
        <v>25</v>
      </c>
      <c r="O27" s="1">
        <f t="shared" si="17"/>
        <v>1164.2</v>
      </c>
      <c r="P27" s="1">
        <f>IFERROR(VLOOKUP(C27,奖惩!B:C,2,0),"")</f>
        <v>0.8</v>
      </c>
    </row>
    <row r="28" customFormat="1" spans="1:16">
      <c r="A28" s="1">
        <f t="shared" si="12"/>
        <v>26</v>
      </c>
      <c r="B28" s="1" t="s">
        <v>45</v>
      </c>
      <c r="C28" s="1" t="s">
        <v>47</v>
      </c>
      <c r="D28" s="1" t="s">
        <v>19</v>
      </c>
      <c r="E28" s="1">
        <f>VLOOKUP(C28,考勤!A:AJ,35,0)</f>
        <v>5</v>
      </c>
      <c r="F28" s="1">
        <f>VLOOKUP(C28,考勤!$A$5:AP170,42,0)</f>
        <v>56</v>
      </c>
      <c r="G28" s="1">
        <v>19</v>
      </c>
      <c r="H28" s="1">
        <f t="shared" si="13"/>
        <v>1064</v>
      </c>
      <c r="I28" s="1">
        <f>VLOOKUP(C28,考勤!$A$5:AP170,41,0)</f>
        <v>18</v>
      </c>
      <c r="J28" s="1">
        <v>20</v>
      </c>
      <c r="K28" s="1">
        <f t="shared" si="14"/>
        <v>360</v>
      </c>
      <c r="L28" s="1">
        <f>IFERROR(VLOOKUP(C28,奖惩!B:D,3,0),0)</f>
        <v>0</v>
      </c>
      <c r="M28" s="1">
        <f t="shared" si="15"/>
        <v>1424</v>
      </c>
      <c r="N28" s="1">
        <f t="shared" si="16"/>
        <v>25</v>
      </c>
      <c r="O28" s="1">
        <f t="shared" si="17"/>
        <v>1449</v>
      </c>
      <c r="P28" s="1" t="str">
        <f>IFERROR(VLOOKUP(C28,奖惩!B:C,2,0),"")</f>
        <v/>
      </c>
    </row>
    <row r="29" customFormat="1" spans="1:16">
      <c r="A29" s="1">
        <f t="shared" si="12"/>
        <v>27</v>
      </c>
      <c r="B29" s="1" t="s">
        <v>45</v>
      </c>
      <c r="C29" s="1" t="s">
        <v>48</v>
      </c>
      <c r="D29" s="1" t="s">
        <v>19</v>
      </c>
      <c r="E29" s="1">
        <f>VLOOKUP(C29,考勤!A:AJ,35,0)</f>
        <v>7.5</v>
      </c>
      <c r="F29" s="1">
        <f>VLOOKUP(C29,考勤!$A$5:AP171,42,0)</f>
        <v>80</v>
      </c>
      <c r="G29" s="1">
        <v>19</v>
      </c>
      <c r="H29" s="1">
        <f t="shared" si="13"/>
        <v>1520</v>
      </c>
      <c r="I29" s="1">
        <f>VLOOKUP(C29,考勤!$A$5:AP171,41,0)</f>
        <v>24</v>
      </c>
      <c r="J29" s="1">
        <v>20</v>
      </c>
      <c r="K29" s="1">
        <f t="shared" si="14"/>
        <v>480</v>
      </c>
      <c r="L29" s="1">
        <f>IFERROR(VLOOKUP(C29,奖惩!B:D,3,0),0)</f>
        <v>-400</v>
      </c>
      <c r="M29" s="1">
        <f t="shared" si="15"/>
        <v>1600</v>
      </c>
      <c r="N29" s="1">
        <f t="shared" si="16"/>
        <v>37.5</v>
      </c>
      <c r="O29" s="1">
        <f t="shared" si="17"/>
        <v>1637.5</v>
      </c>
      <c r="P29" s="1">
        <f>IFERROR(VLOOKUP(C29,奖惩!B:C,2,0),"")</f>
        <v>0.8</v>
      </c>
    </row>
    <row r="30" customFormat="1" spans="1:16">
      <c r="A30" s="1">
        <f t="shared" ref="A30:A39" si="18">ROW()-2</f>
        <v>28</v>
      </c>
      <c r="B30" s="1" t="s">
        <v>45</v>
      </c>
      <c r="C30" s="1" t="s">
        <v>49</v>
      </c>
      <c r="D30" s="1" t="s">
        <v>19</v>
      </c>
      <c r="E30" s="1">
        <f>VLOOKUP(C30,考勤!A:AJ,35,0)</f>
        <v>6.5</v>
      </c>
      <c r="F30" s="1">
        <f>VLOOKUP(C30,考勤!$A$5:AP172,42,0)</f>
        <v>72</v>
      </c>
      <c r="G30" s="1">
        <v>19</v>
      </c>
      <c r="H30" s="1">
        <f t="shared" ref="H30:H39" si="19">F30*G30</f>
        <v>1368</v>
      </c>
      <c r="I30" s="1">
        <f>VLOOKUP(C30,考勤!$A$5:AP172,41,0)</f>
        <v>21.5</v>
      </c>
      <c r="J30" s="1">
        <v>20</v>
      </c>
      <c r="K30" s="1">
        <f t="shared" ref="K30:K39" si="20">I30*J30</f>
        <v>430</v>
      </c>
      <c r="L30" s="1">
        <f>IFERROR(VLOOKUP(C30,奖惩!B:D,3,0),0)</f>
        <v>0</v>
      </c>
      <c r="M30" s="1">
        <f t="shared" ref="M30:M39" si="21">H30+K30+L30</f>
        <v>1798</v>
      </c>
      <c r="N30" s="1">
        <f t="shared" ref="N30:N39" si="22">E30*5</f>
        <v>32.5</v>
      </c>
      <c r="O30" s="1">
        <f t="shared" ref="O30:O39" si="23">M30+N30</f>
        <v>1830.5</v>
      </c>
      <c r="P30" s="1" t="str">
        <f>IFERROR(VLOOKUP(C30,奖惩!B:C,2,0),"")</f>
        <v/>
      </c>
    </row>
    <row r="31" customFormat="1" spans="1:16">
      <c r="A31" s="1">
        <f t="shared" si="18"/>
        <v>29</v>
      </c>
      <c r="B31" s="1" t="s">
        <v>36</v>
      </c>
      <c r="C31" s="1" t="s">
        <v>50</v>
      </c>
      <c r="D31" s="1" t="s">
        <v>19</v>
      </c>
      <c r="E31" s="1">
        <f>VLOOKUP(C31,考勤!A:AJ,35,0)</f>
        <v>26</v>
      </c>
      <c r="F31" s="1">
        <f>VLOOKUP(C31,考勤!$A$5:AP173,42,0)</f>
        <v>208</v>
      </c>
      <c r="G31" s="1">
        <v>18</v>
      </c>
      <c r="H31" s="1">
        <f t="shared" si="19"/>
        <v>3744</v>
      </c>
      <c r="I31" s="1">
        <f>VLOOKUP(C31,考勤!$A$5:AP173,41,0)</f>
        <v>88</v>
      </c>
      <c r="J31" s="1">
        <v>18</v>
      </c>
      <c r="K31" s="1">
        <f t="shared" si="20"/>
        <v>1584</v>
      </c>
      <c r="L31" s="1">
        <f>IFERROR(VLOOKUP(C31,奖惩!B:D,3,0),0)</f>
        <v>0</v>
      </c>
      <c r="M31" s="1">
        <f t="shared" si="21"/>
        <v>5328</v>
      </c>
      <c r="N31" s="1">
        <f t="shared" si="22"/>
        <v>130</v>
      </c>
      <c r="O31" s="1">
        <f t="shared" si="23"/>
        <v>5458</v>
      </c>
      <c r="P31" s="1" t="str">
        <f>IFERROR(VLOOKUP(C31,奖惩!B:C,2,0),"")</f>
        <v/>
      </c>
    </row>
    <row r="32" customFormat="1" spans="1:16">
      <c r="A32" s="1">
        <f t="shared" si="18"/>
        <v>30</v>
      </c>
      <c r="B32" s="1" t="s">
        <v>36</v>
      </c>
      <c r="C32" s="1" t="s">
        <v>51</v>
      </c>
      <c r="D32" s="1" t="s">
        <v>19</v>
      </c>
      <c r="E32" s="1">
        <f>VLOOKUP(C32,考勤!A:AJ,35,0)</f>
        <v>24</v>
      </c>
      <c r="F32" s="1">
        <f>VLOOKUP(C32,考勤!$A$5:AP174,42,0)</f>
        <v>191</v>
      </c>
      <c r="G32" s="1">
        <v>18</v>
      </c>
      <c r="H32" s="1">
        <f t="shared" si="19"/>
        <v>3438</v>
      </c>
      <c r="I32" s="1">
        <f>VLOOKUP(C32,考勤!$A$5:AP174,41,0)</f>
        <v>82</v>
      </c>
      <c r="J32" s="1">
        <v>18</v>
      </c>
      <c r="K32" s="1">
        <f t="shared" si="20"/>
        <v>1476</v>
      </c>
      <c r="L32" s="1">
        <f>IFERROR(VLOOKUP(C32,奖惩!B:D,3,0),0)</f>
        <v>0</v>
      </c>
      <c r="M32" s="1">
        <f t="shared" si="21"/>
        <v>4914</v>
      </c>
      <c r="N32" s="1">
        <f t="shared" si="22"/>
        <v>120</v>
      </c>
      <c r="O32" s="1">
        <f t="shared" si="23"/>
        <v>5034</v>
      </c>
      <c r="P32" s="1" t="str">
        <f>IFERROR(VLOOKUP(C32,奖惩!B:C,2,0),"")</f>
        <v/>
      </c>
    </row>
    <row r="33" customFormat="1" spans="1:16">
      <c r="A33" s="1">
        <f t="shared" si="18"/>
        <v>31</v>
      </c>
      <c r="B33" s="1" t="s">
        <v>52</v>
      </c>
      <c r="C33" s="1" t="s">
        <v>53</v>
      </c>
      <c r="D33" s="1" t="s">
        <v>19</v>
      </c>
      <c r="E33" s="1">
        <f>VLOOKUP(C33,考勤!A:AJ,35,0)</f>
        <v>29.5</v>
      </c>
      <c r="F33" s="1">
        <f>VLOOKUP(C33,考勤!$A$5:AP175,42,0)</f>
        <v>238</v>
      </c>
      <c r="G33" s="1">
        <v>19</v>
      </c>
      <c r="H33" s="1">
        <f t="shared" si="19"/>
        <v>4522</v>
      </c>
      <c r="I33" s="1">
        <f>VLOOKUP(C33,考勤!$A$5:AP175,41,0)</f>
        <v>66.5</v>
      </c>
      <c r="J33" s="1">
        <v>19</v>
      </c>
      <c r="K33" s="1">
        <f t="shared" si="20"/>
        <v>1263.5</v>
      </c>
      <c r="L33" s="1">
        <f>IFERROR(VLOOKUP(C33,奖惩!B:D,3,0),0)</f>
        <v>0</v>
      </c>
      <c r="M33" s="1">
        <f t="shared" si="21"/>
        <v>5785.5</v>
      </c>
      <c r="N33" s="1">
        <f t="shared" si="22"/>
        <v>147.5</v>
      </c>
      <c r="O33" s="1">
        <f t="shared" si="23"/>
        <v>5933</v>
      </c>
      <c r="P33" s="1" t="str">
        <f>IFERROR(VLOOKUP(C33,奖惩!B:C,2,0),"")</f>
        <v/>
      </c>
    </row>
    <row r="34" customFormat="1" spans="1:16">
      <c r="A34" s="1">
        <f t="shared" si="18"/>
        <v>32</v>
      </c>
      <c r="B34" s="1" t="s">
        <v>52</v>
      </c>
      <c r="C34" s="1" t="s">
        <v>54</v>
      </c>
      <c r="D34" s="1" t="s">
        <v>19</v>
      </c>
      <c r="E34" s="1">
        <f>VLOOKUP(C34,考勤!A:AJ,35,0)</f>
        <v>6.5</v>
      </c>
      <c r="F34" s="1">
        <f>VLOOKUP(C34,考勤!$A$5:AP172,42,0)</f>
        <v>54</v>
      </c>
      <c r="G34" s="1">
        <v>19</v>
      </c>
      <c r="H34" s="1">
        <f t="shared" si="19"/>
        <v>1026</v>
      </c>
      <c r="I34" s="1">
        <f>VLOOKUP(C34,考勤!$A$5:AP172,41,0)</f>
        <v>17</v>
      </c>
      <c r="J34" s="1">
        <v>19</v>
      </c>
      <c r="K34" s="1">
        <f t="shared" si="20"/>
        <v>323</v>
      </c>
      <c r="L34" s="1">
        <f>IFERROR(VLOOKUP(C34,奖惩!B:D,3,0),0)</f>
        <v>0</v>
      </c>
      <c r="M34" s="1">
        <f t="shared" si="21"/>
        <v>1349</v>
      </c>
      <c r="N34" s="1">
        <f t="shared" si="22"/>
        <v>32.5</v>
      </c>
      <c r="O34" s="1">
        <f t="shared" si="23"/>
        <v>1381.5</v>
      </c>
      <c r="P34" s="1" t="str">
        <f>IFERROR(VLOOKUP(C34,奖惩!B:C,2,0),"")</f>
        <v/>
      </c>
    </row>
    <row r="35" customFormat="1" spans="1:16">
      <c r="A35" s="1">
        <f t="shared" si="18"/>
        <v>33</v>
      </c>
      <c r="B35" s="1" t="s">
        <v>52</v>
      </c>
      <c r="C35" s="1" t="s">
        <v>55</v>
      </c>
      <c r="D35" s="1" t="s">
        <v>19</v>
      </c>
      <c r="E35" s="1">
        <f>VLOOKUP(C35,考勤!A:AJ,35,0)</f>
        <v>7</v>
      </c>
      <c r="F35" s="1">
        <f>VLOOKUP(C35,考勤!$A$5:AP173,42,0)</f>
        <v>56</v>
      </c>
      <c r="G35" s="1">
        <v>19</v>
      </c>
      <c r="H35" s="1">
        <f t="shared" si="19"/>
        <v>1064</v>
      </c>
      <c r="I35" s="1">
        <f>VLOOKUP(C35,考勤!$A$5:AP173,41,0)</f>
        <v>19</v>
      </c>
      <c r="J35" s="1">
        <v>19</v>
      </c>
      <c r="K35" s="1">
        <f t="shared" si="20"/>
        <v>361</v>
      </c>
      <c r="L35" s="1">
        <f>IFERROR(VLOOKUP(C35,奖惩!B:D,3,0),0)</f>
        <v>0</v>
      </c>
      <c r="M35" s="1">
        <f t="shared" si="21"/>
        <v>1425</v>
      </c>
      <c r="N35" s="1">
        <f t="shared" si="22"/>
        <v>35</v>
      </c>
      <c r="O35" s="1">
        <f t="shared" si="23"/>
        <v>1460</v>
      </c>
      <c r="P35" s="1" t="str">
        <f>IFERROR(VLOOKUP(C35,奖惩!B:C,2,0),"")</f>
        <v/>
      </c>
    </row>
    <row r="36" customFormat="1" spans="1:16">
      <c r="A36" s="1">
        <f t="shared" si="18"/>
        <v>34</v>
      </c>
      <c r="B36" s="1" t="s">
        <v>52</v>
      </c>
      <c r="C36" s="1" t="s">
        <v>56</v>
      </c>
      <c r="D36" s="1" t="s">
        <v>19</v>
      </c>
      <c r="E36" s="1">
        <f>VLOOKUP(C36,考勤!A:AJ,35,0)</f>
        <v>12.5</v>
      </c>
      <c r="F36" s="1">
        <f>VLOOKUP(C36,考勤!$A$5:AP174,42,0)</f>
        <v>99.5</v>
      </c>
      <c r="G36" s="1">
        <v>19</v>
      </c>
      <c r="H36" s="1">
        <f t="shared" si="19"/>
        <v>1890.5</v>
      </c>
      <c r="I36" s="1">
        <f>VLOOKUP(C36,考勤!$A$5:AP174,41,0)</f>
        <v>49</v>
      </c>
      <c r="J36" s="1">
        <v>19</v>
      </c>
      <c r="K36" s="1">
        <f t="shared" si="20"/>
        <v>931</v>
      </c>
      <c r="L36" s="1">
        <f>IFERROR(VLOOKUP(C36,奖惩!B:D,3,0),0)</f>
        <v>0</v>
      </c>
      <c r="M36" s="1">
        <f t="shared" si="21"/>
        <v>2821.5</v>
      </c>
      <c r="N36" s="1">
        <f t="shared" si="22"/>
        <v>62.5</v>
      </c>
      <c r="O36" s="1">
        <f t="shared" si="23"/>
        <v>2884</v>
      </c>
      <c r="P36" s="1" t="str">
        <f>IFERROR(VLOOKUP(C36,奖惩!B:C,2,0),"")</f>
        <v/>
      </c>
    </row>
    <row r="37" customFormat="1" spans="1:16">
      <c r="A37" s="1">
        <f t="shared" si="18"/>
        <v>35</v>
      </c>
      <c r="B37" s="1" t="s">
        <v>52</v>
      </c>
      <c r="C37" s="1" t="s">
        <v>57</v>
      </c>
      <c r="D37" s="1" t="s">
        <v>19</v>
      </c>
      <c r="E37" s="1">
        <f>VLOOKUP(C37,考勤!A:AJ,35,0)</f>
        <v>8</v>
      </c>
      <c r="F37" s="1">
        <f>VLOOKUP(C37,考勤!$A$5:AP175,42,0)</f>
        <v>64</v>
      </c>
      <c r="G37" s="1">
        <v>19</v>
      </c>
      <c r="H37" s="1">
        <f t="shared" si="19"/>
        <v>1216</v>
      </c>
      <c r="I37" s="1">
        <f>VLOOKUP(C37,考勤!$A$5:AP175,41,0)</f>
        <v>22</v>
      </c>
      <c r="J37" s="1">
        <v>19</v>
      </c>
      <c r="K37" s="1">
        <f t="shared" si="20"/>
        <v>418</v>
      </c>
      <c r="L37" s="1">
        <f>IFERROR(VLOOKUP(C37,奖惩!B:D,3,0),0)</f>
        <v>-326.8</v>
      </c>
      <c r="M37" s="1">
        <f t="shared" si="21"/>
        <v>1307.2</v>
      </c>
      <c r="N37" s="1">
        <f t="shared" si="22"/>
        <v>40</v>
      </c>
      <c r="O37" s="1">
        <f t="shared" si="23"/>
        <v>1347.2</v>
      </c>
      <c r="P37" s="1">
        <f>IFERROR(VLOOKUP(C37,奖惩!B:C,2,0),"")</f>
        <v>0.8</v>
      </c>
    </row>
    <row r="38" customFormat="1" spans="1:16">
      <c r="A38" s="1">
        <f t="shared" si="18"/>
        <v>36</v>
      </c>
      <c r="B38" s="1" t="s">
        <v>52</v>
      </c>
      <c r="C38" s="1" t="s">
        <v>58</v>
      </c>
      <c r="D38" s="1" t="s">
        <v>19</v>
      </c>
      <c r="E38" s="1">
        <f>VLOOKUP(C38,考勤!A:AJ,35,0)</f>
        <v>27</v>
      </c>
      <c r="F38" s="1">
        <f>VLOOKUP(C38,考勤!$A$5:AP174,42,0)</f>
        <v>232.5</v>
      </c>
      <c r="G38" s="1">
        <v>19</v>
      </c>
      <c r="H38" s="1">
        <f t="shared" si="19"/>
        <v>4417.5</v>
      </c>
      <c r="I38" s="1">
        <f>VLOOKUP(C38,考勤!$A$5:AP174,41,0)</f>
        <v>98</v>
      </c>
      <c r="J38" s="1">
        <v>19</v>
      </c>
      <c r="K38" s="1">
        <f t="shared" si="20"/>
        <v>1862</v>
      </c>
      <c r="L38" s="1">
        <f>IFERROR(VLOOKUP(C38,奖惩!B:D,3,0),0)</f>
        <v>0</v>
      </c>
      <c r="M38" s="1">
        <f t="shared" si="21"/>
        <v>6279.5</v>
      </c>
      <c r="N38" s="1">
        <f t="shared" si="22"/>
        <v>135</v>
      </c>
      <c r="O38" s="1">
        <f t="shared" si="23"/>
        <v>6414.5</v>
      </c>
      <c r="P38" s="1" t="str">
        <f>IFERROR(VLOOKUP(C38,奖惩!B:C,2,0),"")</f>
        <v/>
      </c>
    </row>
    <row r="39" customFormat="1" spans="1:16">
      <c r="A39" s="1">
        <f t="shared" si="18"/>
        <v>37</v>
      </c>
      <c r="B39" s="1" t="s">
        <v>52</v>
      </c>
      <c r="C39" s="1" t="s">
        <v>59</v>
      </c>
      <c r="D39" s="1" t="s">
        <v>19</v>
      </c>
      <c r="E39" s="1">
        <f>VLOOKUP(C39,考勤!A:AJ,35,0)</f>
        <v>1</v>
      </c>
      <c r="F39" s="1">
        <f>VLOOKUP(C39,考勤!$A$5:AP175,42,0)</f>
        <v>8</v>
      </c>
      <c r="G39" s="1">
        <v>19</v>
      </c>
      <c r="H39" s="1">
        <f t="shared" si="19"/>
        <v>152</v>
      </c>
      <c r="I39" s="1">
        <f>VLOOKUP(C39,考勤!$A$5:AP175,41,0)</f>
        <v>3</v>
      </c>
      <c r="J39" s="1">
        <v>19</v>
      </c>
      <c r="K39" s="1">
        <f t="shared" si="20"/>
        <v>57</v>
      </c>
      <c r="L39" s="1">
        <f>IFERROR(VLOOKUP(C39,奖惩!B:D,3,0),0)</f>
        <v>0</v>
      </c>
      <c r="M39" s="1">
        <f t="shared" si="21"/>
        <v>209</v>
      </c>
      <c r="N39" s="1">
        <f t="shared" si="22"/>
        <v>5</v>
      </c>
      <c r="O39" s="1">
        <f t="shared" si="23"/>
        <v>214</v>
      </c>
      <c r="P39" s="1" t="str">
        <f>IFERROR(VLOOKUP(C39,奖惩!B:C,2,0),"")</f>
        <v/>
      </c>
    </row>
    <row r="40" spans="1:16">
      <c r="A40" s="1">
        <f t="shared" ref="A40:A48" si="24">ROW()-2</f>
        <v>38</v>
      </c>
      <c r="B40" s="90" t="s">
        <v>60</v>
      </c>
      <c r="C40" t="s">
        <v>61</v>
      </c>
      <c r="D40" s="90" t="s">
        <v>19</v>
      </c>
      <c r="E40" s="90">
        <f>VLOOKUP(C40,考勤!A:AJ,35,0)</f>
        <v>1</v>
      </c>
      <c r="F40" s="90">
        <f>VLOOKUP(C40,考勤!$A$5:AP176,42,0)</f>
        <v>8</v>
      </c>
      <c r="G40" s="90">
        <v>19</v>
      </c>
      <c r="H40" s="90">
        <f t="shared" ref="H40:H48" si="25">F40*G40</f>
        <v>152</v>
      </c>
      <c r="I40" s="90">
        <f>VLOOKUP(C40,考勤!$A$5:AP176,41,0)</f>
        <v>0</v>
      </c>
      <c r="J40" s="90">
        <v>19</v>
      </c>
      <c r="K40" s="90">
        <f t="shared" ref="K40:K48" si="26">I40*J40</f>
        <v>0</v>
      </c>
      <c r="L40" s="90">
        <f>IFERROR(VLOOKUP(C40,奖惩!B:D,3,0),0)</f>
        <v>0</v>
      </c>
      <c r="M40" s="90">
        <f t="shared" ref="M40:M48" si="27">H40+K40+L40</f>
        <v>152</v>
      </c>
      <c r="N40" s="90">
        <f t="shared" ref="N40:N48" si="28">E40*5</f>
        <v>5</v>
      </c>
      <c r="O40" s="90">
        <f t="shared" ref="O40:O48" si="29">M40+N40</f>
        <v>157</v>
      </c>
      <c r="P40" s="1" t="str">
        <f>IFERROR(VLOOKUP(C40,奖惩!B:C,2,0),"")</f>
        <v/>
      </c>
    </row>
    <row r="41" spans="1:16">
      <c r="A41" s="1">
        <f t="shared" si="24"/>
        <v>39</v>
      </c>
      <c r="B41" s="1" t="s">
        <v>62</v>
      </c>
      <c r="C41" s="1" t="s">
        <v>63</v>
      </c>
      <c r="D41" s="1" t="s">
        <v>19</v>
      </c>
      <c r="E41" s="1">
        <f>VLOOKUP(C41,考勤!A:AJ,35,0)</f>
        <v>20.5</v>
      </c>
      <c r="F41" s="1">
        <f>VLOOKUP(C41,考勤!$A$5:AP177,42,0)</f>
        <v>163.5</v>
      </c>
      <c r="G41" s="1">
        <v>19.5</v>
      </c>
      <c r="H41" s="1">
        <f t="shared" si="25"/>
        <v>3188.25</v>
      </c>
      <c r="I41" s="1">
        <f>VLOOKUP(C41,考勤!$A$5:AP177,41,0)</f>
        <v>72</v>
      </c>
      <c r="J41" s="1">
        <v>20.5</v>
      </c>
      <c r="K41" s="1">
        <f t="shared" si="26"/>
        <v>1476</v>
      </c>
      <c r="L41" s="1">
        <f>IFERROR(VLOOKUP(C41,奖惩!B:D,3,0),0)</f>
        <v>-27</v>
      </c>
      <c r="M41" s="1">
        <f t="shared" si="27"/>
        <v>4637.25</v>
      </c>
      <c r="N41" s="1">
        <f t="shared" si="28"/>
        <v>102.5</v>
      </c>
      <c r="O41" s="1">
        <f t="shared" si="29"/>
        <v>4739.75</v>
      </c>
      <c r="P41" s="1" t="str">
        <f>IFERROR(VLOOKUP(C41,奖惩!B:C,2,0),"")</f>
        <v>车间绩效考核</v>
      </c>
    </row>
    <row r="42" customFormat="1" spans="1:16">
      <c r="A42" s="1">
        <f t="shared" si="24"/>
        <v>40</v>
      </c>
      <c r="B42" s="1" t="s">
        <v>62</v>
      </c>
      <c r="C42" s="1" t="s">
        <v>64</v>
      </c>
      <c r="D42" s="1" t="s">
        <v>19</v>
      </c>
      <c r="E42" s="1">
        <f>VLOOKUP(C42,考勤!A:AJ,35,0)</f>
        <v>5</v>
      </c>
      <c r="F42" s="1">
        <f>VLOOKUP(C42,考勤!$A$5:AP178,42,0)</f>
        <v>44</v>
      </c>
      <c r="G42" s="1">
        <v>19.5</v>
      </c>
      <c r="H42" s="1">
        <f t="shared" si="25"/>
        <v>858</v>
      </c>
      <c r="I42" s="1">
        <f>VLOOKUP(C42,考勤!$A$5:AP178,41,0)</f>
        <v>15</v>
      </c>
      <c r="J42" s="1">
        <v>20.5</v>
      </c>
      <c r="K42" s="1">
        <f t="shared" si="26"/>
        <v>307.5</v>
      </c>
      <c r="L42" s="1">
        <f>IFERROR(VLOOKUP(C42,奖惩!B:D,3,0),0)</f>
        <v>0</v>
      </c>
      <c r="M42" s="1">
        <f t="shared" si="27"/>
        <v>1165.5</v>
      </c>
      <c r="N42" s="1">
        <f t="shared" si="28"/>
        <v>25</v>
      </c>
      <c r="O42" s="1">
        <f t="shared" si="29"/>
        <v>1190.5</v>
      </c>
      <c r="P42" s="1" t="str">
        <f>IFERROR(VLOOKUP(C42,奖惩!B:C,2,0),"")</f>
        <v/>
      </c>
    </row>
    <row r="43" customFormat="1" spans="1:16">
      <c r="A43" s="1">
        <f t="shared" si="24"/>
        <v>41</v>
      </c>
      <c r="B43" s="1" t="s">
        <v>62</v>
      </c>
      <c r="C43" s="1" t="s">
        <v>65</v>
      </c>
      <c r="D43" s="1" t="s">
        <v>19</v>
      </c>
      <c r="E43" s="1">
        <f>VLOOKUP(C43,考勤!A:AJ,35,0)</f>
        <v>24.5</v>
      </c>
      <c r="F43" s="1">
        <f>VLOOKUP(C43,考勤!$A$5:AP179,42,0)</f>
        <v>197</v>
      </c>
      <c r="G43" s="1">
        <v>19.5</v>
      </c>
      <c r="H43" s="1">
        <f t="shared" si="25"/>
        <v>3841.5</v>
      </c>
      <c r="I43" s="1">
        <f>VLOOKUP(C43,考勤!$A$5:AP179,41,0)</f>
        <v>105</v>
      </c>
      <c r="J43" s="1">
        <v>20.5</v>
      </c>
      <c r="K43" s="1">
        <f t="shared" si="26"/>
        <v>2152.5</v>
      </c>
      <c r="L43" s="1">
        <f>IFERROR(VLOOKUP(C43,奖惩!B:D,3,0),0)</f>
        <v>-27</v>
      </c>
      <c r="M43" s="1">
        <f t="shared" si="27"/>
        <v>5967</v>
      </c>
      <c r="N43" s="1">
        <f t="shared" si="28"/>
        <v>122.5</v>
      </c>
      <c r="O43" s="1">
        <f t="shared" si="29"/>
        <v>6089.5</v>
      </c>
      <c r="P43" s="1" t="str">
        <f>IFERROR(VLOOKUP(C43,奖惩!B:C,2,0),"")</f>
        <v>车间绩效考核</v>
      </c>
    </row>
    <row r="44" customFormat="1" spans="1:16">
      <c r="A44" s="1">
        <f t="shared" si="24"/>
        <v>42</v>
      </c>
      <c r="B44" s="1" t="s">
        <v>62</v>
      </c>
      <c r="C44" s="1" t="s">
        <v>66</v>
      </c>
      <c r="D44" s="1" t="s">
        <v>19</v>
      </c>
      <c r="E44" s="1">
        <f>VLOOKUP(C44,考勤!A:AJ,35,0)</f>
        <v>15.5</v>
      </c>
      <c r="F44" s="1">
        <f>VLOOKUP(C44,考勤!$A$5:AP180,42,0)</f>
        <v>123.5</v>
      </c>
      <c r="G44" s="1">
        <v>19.5</v>
      </c>
      <c r="H44" s="1">
        <f t="shared" si="25"/>
        <v>2408.25</v>
      </c>
      <c r="I44" s="1">
        <f>VLOOKUP(C44,考勤!$A$5:AP180,41,0)</f>
        <v>68</v>
      </c>
      <c r="J44" s="1">
        <v>20.5</v>
      </c>
      <c r="K44" s="1">
        <f t="shared" si="26"/>
        <v>1394</v>
      </c>
      <c r="L44" s="1">
        <f>IFERROR(VLOOKUP(C44,奖惩!B:D,3,0),0)</f>
        <v>0</v>
      </c>
      <c r="M44" s="1">
        <f t="shared" si="27"/>
        <v>3802.25</v>
      </c>
      <c r="N44" s="1">
        <f t="shared" si="28"/>
        <v>77.5</v>
      </c>
      <c r="O44" s="1">
        <f t="shared" si="29"/>
        <v>3879.75</v>
      </c>
      <c r="P44" s="1" t="str">
        <f>IFERROR(VLOOKUP(C44,奖惩!B:C,2,0),"")</f>
        <v/>
      </c>
    </row>
    <row r="45" customFormat="1" spans="1:16">
      <c r="A45" s="1">
        <f t="shared" si="24"/>
        <v>43</v>
      </c>
      <c r="B45" s="1" t="s">
        <v>62</v>
      </c>
      <c r="C45" s="1" t="s">
        <v>67</v>
      </c>
      <c r="D45" s="1" t="s">
        <v>19</v>
      </c>
      <c r="E45" s="1">
        <f>VLOOKUP(C45,考勤!A:AJ,35,0)</f>
        <v>7</v>
      </c>
      <c r="F45" s="1">
        <f>VLOOKUP(C45,考勤!$A$5:AP181,42,0)</f>
        <v>56</v>
      </c>
      <c r="G45" s="1">
        <v>19.5</v>
      </c>
      <c r="H45" s="1">
        <f t="shared" si="25"/>
        <v>1092</v>
      </c>
      <c r="I45" s="1">
        <f>VLOOKUP(C45,考勤!$A$5:AP181,41,0)</f>
        <v>27.5</v>
      </c>
      <c r="J45" s="1">
        <v>20.5</v>
      </c>
      <c r="K45" s="1">
        <f t="shared" si="26"/>
        <v>563.75</v>
      </c>
      <c r="L45" s="1">
        <f>IFERROR(VLOOKUP(C45,奖惩!B:D,3,0),0)</f>
        <v>-331.15</v>
      </c>
      <c r="M45" s="1">
        <f t="shared" si="27"/>
        <v>1324.6</v>
      </c>
      <c r="N45" s="1">
        <f t="shared" si="28"/>
        <v>35</v>
      </c>
      <c r="O45" s="1">
        <f t="shared" si="29"/>
        <v>1359.6</v>
      </c>
      <c r="P45" s="1">
        <f>IFERROR(VLOOKUP(C45,奖惩!B:C,2,0),"")</f>
        <v>0.8</v>
      </c>
    </row>
    <row r="46" customFormat="1" spans="1:16">
      <c r="A46" s="1">
        <f t="shared" si="24"/>
        <v>44</v>
      </c>
      <c r="B46" s="1" t="s">
        <v>68</v>
      </c>
      <c r="C46" s="1" t="s">
        <v>69</v>
      </c>
      <c r="D46" s="1" t="s">
        <v>19</v>
      </c>
      <c r="E46" s="1">
        <f>VLOOKUP(C46,考勤!A:AJ,35,0)</f>
        <v>25</v>
      </c>
      <c r="F46" s="1">
        <f>VLOOKUP(C46,考勤!$A$5:AP180,42,0)</f>
        <v>203.5</v>
      </c>
      <c r="G46" s="1">
        <v>19.5</v>
      </c>
      <c r="H46" s="1">
        <f t="shared" si="25"/>
        <v>3968.25</v>
      </c>
      <c r="I46" s="1">
        <f>VLOOKUP(C46,考勤!$A$5:AP180,41,0)</f>
        <v>96</v>
      </c>
      <c r="J46" s="1">
        <v>20.5</v>
      </c>
      <c r="K46" s="1">
        <f t="shared" si="26"/>
        <v>1968</v>
      </c>
      <c r="L46" s="1">
        <f>IFERROR(VLOOKUP(C46,奖惩!B:D,3,0),0)</f>
        <v>-33</v>
      </c>
      <c r="M46" s="1">
        <f t="shared" si="27"/>
        <v>5903.25</v>
      </c>
      <c r="N46" s="1">
        <f t="shared" si="28"/>
        <v>125</v>
      </c>
      <c r="O46" s="1">
        <f t="shared" si="29"/>
        <v>6028.25</v>
      </c>
      <c r="P46" s="1" t="str">
        <f>IFERROR(VLOOKUP(C46,奖惩!B:C,2,0),"")</f>
        <v>车间绩效考核</v>
      </c>
    </row>
    <row r="47" customFormat="1" spans="1:16">
      <c r="A47" s="1">
        <f t="shared" si="24"/>
        <v>45</v>
      </c>
      <c r="B47" s="1" t="s">
        <v>70</v>
      </c>
      <c r="C47" s="1" t="s">
        <v>71</v>
      </c>
      <c r="D47" s="1" t="s">
        <v>19</v>
      </c>
      <c r="E47" s="1">
        <f>VLOOKUP(C47,考勤!A:AJ,35,0)</f>
        <v>19</v>
      </c>
      <c r="F47" s="1">
        <f>VLOOKUP(C47,考勤!$A$5:AP181,42,0)</f>
        <v>155.5</v>
      </c>
      <c r="G47" s="1">
        <v>19.5</v>
      </c>
      <c r="H47" s="1">
        <f t="shared" si="25"/>
        <v>3032.25</v>
      </c>
      <c r="I47" s="1">
        <f>VLOOKUP(C47,考勤!$A$5:AP181,41,0)</f>
        <v>79</v>
      </c>
      <c r="J47" s="1">
        <v>20.5</v>
      </c>
      <c r="K47" s="1">
        <f t="shared" si="26"/>
        <v>1619.5</v>
      </c>
      <c r="L47" s="1">
        <f>IFERROR(VLOOKUP(C47,奖惩!B:D,3,0),0)</f>
        <v>0</v>
      </c>
      <c r="M47" s="1">
        <f t="shared" si="27"/>
        <v>4651.75</v>
      </c>
      <c r="N47" s="1">
        <f t="shared" si="28"/>
        <v>95</v>
      </c>
      <c r="O47" s="1">
        <f t="shared" si="29"/>
        <v>4746.75</v>
      </c>
      <c r="P47" s="1" t="str">
        <f>IFERROR(VLOOKUP(C47,奖惩!B:C,2,0),"")</f>
        <v/>
      </c>
    </row>
    <row r="48" customFormat="1" spans="1:16">
      <c r="A48" s="1">
        <f t="shared" si="24"/>
        <v>46</v>
      </c>
      <c r="B48" s="1" t="s">
        <v>70</v>
      </c>
      <c r="C48" s="1" t="s">
        <v>72</v>
      </c>
      <c r="D48" s="1" t="s">
        <v>19</v>
      </c>
      <c r="E48" s="1">
        <f>VLOOKUP(C48,考勤!A:AJ,35,0)</f>
        <v>19</v>
      </c>
      <c r="F48" s="1">
        <f>VLOOKUP(C48,考勤!$A$5:AP182,42,0)</f>
        <v>155.5</v>
      </c>
      <c r="G48" s="1">
        <v>19.5</v>
      </c>
      <c r="H48" s="1">
        <f t="shared" si="25"/>
        <v>3032.25</v>
      </c>
      <c r="I48" s="1">
        <f>VLOOKUP(C48,考勤!$A$5:AP182,41,0)</f>
        <v>68</v>
      </c>
      <c r="J48" s="1">
        <v>20.5</v>
      </c>
      <c r="K48" s="1">
        <f t="shared" si="26"/>
        <v>1394</v>
      </c>
      <c r="L48" s="1">
        <f>IFERROR(VLOOKUP(C48,奖惩!B:D,3,0),0)</f>
        <v>-60</v>
      </c>
      <c r="M48" s="1">
        <f t="shared" si="27"/>
        <v>4366.25</v>
      </c>
      <c r="N48" s="1">
        <f t="shared" si="28"/>
        <v>95</v>
      </c>
      <c r="O48" s="1">
        <f t="shared" si="29"/>
        <v>4461.25</v>
      </c>
      <c r="P48" s="1" t="str">
        <f>IFERROR(VLOOKUP(C48,奖惩!B:C,2,0),"")</f>
        <v>扣：T恤1件</v>
      </c>
    </row>
    <row r="49" spans="1:16">
      <c r="A49" s="1" t="s">
        <v>73</v>
      </c>
      <c r="B49" s="1"/>
      <c r="C49" s="1"/>
      <c r="D49" s="1"/>
      <c r="E49" s="1">
        <f t="shared" ref="E49:O49" si="30">SUM(E3:E48)</f>
        <v>629</v>
      </c>
      <c r="F49" s="1">
        <f t="shared" si="30"/>
        <v>5165</v>
      </c>
      <c r="G49" s="1">
        <f t="shared" si="30"/>
        <v>855</v>
      </c>
      <c r="H49" s="1">
        <f t="shared" si="30"/>
        <v>95936.75</v>
      </c>
      <c r="I49" s="1">
        <f t="shared" si="30"/>
        <v>2118</v>
      </c>
      <c r="J49" s="1">
        <f t="shared" si="30"/>
        <v>867</v>
      </c>
      <c r="K49" s="1">
        <f t="shared" si="30"/>
        <v>40042.75</v>
      </c>
      <c r="L49" s="1">
        <f t="shared" si="30"/>
        <v>-1975.75</v>
      </c>
      <c r="M49" s="1">
        <f t="shared" si="30"/>
        <v>134003.75</v>
      </c>
      <c r="N49" s="1">
        <f t="shared" si="30"/>
        <v>3145</v>
      </c>
      <c r="O49" s="1">
        <f t="shared" si="30"/>
        <v>137148.75</v>
      </c>
      <c r="P49" s="1"/>
    </row>
    <row r="50" ht="28.95" customHeight="1" spans="1:16">
      <c r="A50" t="s">
        <v>74</v>
      </c>
      <c r="C50" s="89">
        <f>ROUND(O49*1.03,2)</f>
        <v>141263.21</v>
      </c>
      <c r="D50" s="89"/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</row>
    <row r="53" spans="2:3">
      <c r="B53" t="s">
        <v>2</v>
      </c>
      <c r="C53" t="s">
        <v>75</v>
      </c>
    </row>
    <row r="54" spans="2:3">
      <c r="B54" t="s">
        <v>68</v>
      </c>
      <c r="C54">
        <v>6028.25</v>
      </c>
    </row>
    <row r="55" spans="2:3">
      <c r="B55" t="s">
        <v>70</v>
      </c>
      <c r="C55">
        <v>9208</v>
      </c>
    </row>
    <row r="56" spans="2:3">
      <c r="B56" t="s">
        <v>62</v>
      </c>
      <c r="C56">
        <v>17259.1</v>
      </c>
    </row>
    <row r="57" spans="2:3">
      <c r="B57" t="s">
        <v>41</v>
      </c>
      <c r="C57">
        <v>9882.9</v>
      </c>
    </row>
    <row r="58" spans="2:3">
      <c r="B58" t="s">
        <v>45</v>
      </c>
      <c r="C58">
        <v>6081.2</v>
      </c>
    </row>
    <row r="59" spans="2:3">
      <c r="B59" t="s">
        <v>36</v>
      </c>
      <c r="C59">
        <v>19555.6</v>
      </c>
    </row>
    <row r="60" spans="2:3">
      <c r="B60" t="s">
        <v>52</v>
      </c>
      <c r="C60">
        <v>19634.2</v>
      </c>
    </row>
    <row r="61" spans="2:3">
      <c r="B61" t="s">
        <v>17</v>
      </c>
      <c r="C61">
        <v>49342.5</v>
      </c>
    </row>
    <row r="62" spans="2:3">
      <c r="B62" t="s">
        <v>60</v>
      </c>
      <c r="C62">
        <v>157</v>
      </c>
    </row>
    <row r="63" spans="2:3">
      <c r="B63" t="s">
        <v>76</v>
      </c>
      <c r="C63">
        <v>137148.75</v>
      </c>
    </row>
  </sheetData>
  <autoFilter xmlns:etc="http://www.wps.cn/officeDocument/2017/etCustomData" ref="A1:P50" etc:filterBottomFollowUsedRange="0">
    <extLst/>
  </autoFilter>
  <mergeCells count="3">
    <mergeCell ref="A1:P1"/>
    <mergeCell ref="A50:B50"/>
    <mergeCell ref="C50:P50"/>
  </mergeCells>
  <conditionalFormatting sqref="C3">
    <cfRule type="duplicateValues" priority="756"/>
    <cfRule type="duplicateValues" dxfId="0" priority="660"/>
  </conditionalFormatting>
  <conditionalFormatting sqref="C4">
    <cfRule type="duplicateValues" dxfId="0" priority="619"/>
    <cfRule type="duplicateValues" priority="667"/>
  </conditionalFormatting>
  <conditionalFormatting sqref="C5">
    <cfRule type="duplicateValues" priority="461"/>
    <cfRule type="duplicateValues" dxfId="0" priority="377"/>
  </conditionalFormatting>
  <conditionalFormatting sqref="C6">
    <cfRule type="duplicateValues" priority="460"/>
    <cfRule type="duplicateValues" dxfId="0" priority="376"/>
  </conditionalFormatting>
  <conditionalFormatting sqref="C7">
    <cfRule type="duplicateValues" priority="459"/>
    <cfRule type="duplicateValues" dxfId="0" priority="375"/>
  </conditionalFormatting>
  <conditionalFormatting sqref="C8">
    <cfRule type="duplicateValues" priority="458"/>
    <cfRule type="duplicateValues" dxfId="0" priority="374"/>
  </conditionalFormatting>
  <conditionalFormatting sqref="C9">
    <cfRule type="duplicateValues" priority="457"/>
    <cfRule type="duplicateValues" dxfId="0" priority="373"/>
  </conditionalFormatting>
  <conditionalFormatting sqref="C10">
    <cfRule type="duplicateValues" priority="456"/>
    <cfRule type="duplicateValues" dxfId="0" priority="372"/>
  </conditionalFormatting>
  <conditionalFormatting sqref="C11">
    <cfRule type="duplicateValues" priority="455"/>
    <cfRule type="duplicateValues" dxfId="0" priority="371"/>
  </conditionalFormatting>
  <conditionalFormatting sqref="C12">
    <cfRule type="duplicateValues" dxfId="0" priority="618"/>
    <cfRule type="duplicateValues" priority="666"/>
  </conditionalFormatting>
  <conditionalFormatting sqref="C13">
    <cfRule type="duplicateValues" dxfId="0" priority="617"/>
    <cfRule type="duplicateValues" priority="665"/>
  </conditionalFormatting>
  <conditionalFormatting sqref="C14">
    <cfRule type="duplicateValues" dxfId="0" priority="616"/>
    <cfRule type="duplicateValues" priority="664"/>
  </conditionalFormatting>
  <conditionalFormatting sqref="C15">
    <cfRule type="duplicateValues" dxfId="0" priority="615"/>
    <cfRule type="duplicateValues" priority="663"/>
  </conditionalFormatting>
  <conditionalFormatting sqref="C16">
    <cfRule type="duplicateValues" dxfId="0" priority="614"/>
    <cfRule type="duplicateValues" priority="662"/>
  </conditionalFormatting>
  <conditionalFormatting sqref="C17">
    <cfRule type="duplicateValues" priority="30"/>
    <cfRule type="duplicateValues" dxfId="0" priority="29"/>
  </conditionalFormatting>
  <conditionalFormatting sqref="C18">
    <cfRule type="duplicateValues" dxfId="0" priority="20"/>
  </conditionalFormatting>
  <conditionalFormatting sqref="C19">
    <cfRule type="duplicateValues" dxfId="0" priority="1974"/>
    <cfRule type="duplicateValues" priority="1978"/>
  </conditionalFormatting>
  <conditionalFormatting sqref="C20">
    <cfRule type="duplicateValues" dxfId="0" priority="183"/>
    <cfRule type="duplicateValues" priority="231"/>
  </conditionalFormatting>
  <conditionalFormatting sqref="C21">
    <cfRule type="duplicateValues" dxfId="0" priority="182"/>
    <cfRule type="duplicateValues" priority="230"/>
  </conditionalFormatting>
  <conditionalFormatting sqref="C22">
    <cfRule type="duplicateValues" dxfId="0" priority="181"/>
    <cfRule type="duplicateValues" priority="229"/>
  </conditionalFormatting>
  <conditionalFormatting sqref="C23">
    <cfRule type="duplicateValues" dxfId="0" priority="180"/>
    <cfRule type="duplicateValues" priority="228"/>
  </conditionalFormatting>
  <conditionalFormatting sqref="C24">
    <cfRule type="duplicateValues" dxfId="0" priority="12"/>
  </conditionalFormatting>
  <conditionalFormatting sqref="C25">
    <cfRule type="duplicateValues" dxfId="0" priority="465"/>
    <cfRule type="duplicateValues" priority="486"/>
  </conditionalFormatting>
  <conditionalFormatting sqref="C26">
    <cfRule type="duplicateValues" dxfId="0" priority="464"/>
    <cfRule type="duplicateValues" priority="485"/>
  </conditionalFormatting>
  <conditionalFormatting sqref="C27">
    <cfRule type="duplicateValues" dxfId="0" priority="251"/>
    <cfRule type="duplicateValues" priority="278"/>
  </conditionalFormatting>
  <conditionalFormatting sqref="C28">
    <cfRule type="duplicateValues" dxfId="0" priority="250"/>
    <cfRule type="duplicateValues" priority="277"/>
  </conditionalFormatting>
  <conditionalFormatting sqref="C29">
    <cfRule type="duplicateValues" dxfId="0" priority="249"/>
    <cfRule type="duplicateValues" priority="276"/>
  </conditionalFormatting>
  <conditionalFormatting sqref="C30">
    <cfRule type="duplicateValues" dxfId="0" priority="463"/>
    <cfRule type="duplicateValues" priority="484"/>
  </conditionalFormatting>
  <conditionalFormatting sqref="C31">
    <cfRule type="duplicateValues" dxfId="0" priority="578"/>
    <cfRule type="duplicateValues" priority="590"/>
  </conditionalFormatting>
  <conditionalFormatting sqref="C32">
    <cfRule type="duplicateValues" dxfId="0" priority="577"/>
    <cfRule type="duplicateValues" priority="589"/>
  </conditionalFormatting>
  <conditionalFormatting sqref="C33">
    <cfRule type="duplicateValues" dxfId="0" priority="559"/>
    <cfRule type="duplicateValues" priority="565"/>
  </conditionalFormatting>
  <conditionalFormatting sqref="C34">
    <cfRule type="duplicateValues" dxfId="0" priority="95"/>
    <cfRule type="duplicateValues" priority="143"/>
  </conditionalFormatting>
  <conditionalFormatting sqref="C35">
    <cfRule type="duplicateValues" dxfId="0" priority="94"/>
    <cfRule type="duplicateValues" priority="142"/>
  </conditionalFormatting>
  <conditionalFormatting sqref="C36">
    <cfRule type="duplicateValues" dxfId="0" priority="93"/>
    <cfRule type="duplicateValues" priority="141"/>
  </conditionalFormatting>
  <conditionalFormatting sqref="C37">
    <cfRule type="duplicateValues" dxfId="0" priority="56"/>
    <cfRule type="duplicateValues" priority="96"/>
  </conditionalFormatting>
  <conditionalFormatting sqref="C38">
    <cfRule type="duplicateValues" priority="3"/>
    <cfRule type="duplicateValues" dxfId="0" priority="2"/>
  </conditionalFormatting>
  <conditionalFormatting sqref="C39">
    <cfRule type="duplicateValues" dxfId="0" priority="42"/>
    <cfRule type="duplicateValues" priority="54"/>
  </conditionalFormatting>
  <conditionalFormatting sqref="C46">
    <cfRule type="duplicateValues" dxfId="0" priority="240"/>
  </conditionalFormatting>
  <conditionalFormatting sqref="C47">
    <cfRule type="duplicateValues" dxfId="0" priority="239"/>
  </conditionalFormatting>
  <conditionalFormatting sqref="C48">
    <cfRule type="duplicateValues" dxfId="0" priority="757"/>
  </conditionalFormatting>
  <conditionalFormatting sqref="C50">
    <cfRule type="duplicateValues" priority="2234"/>
  </conditionalFormatting>
  <conditionalFormatting sqref="G53">
    <cfRule type="duplicateValues" dxfId="0" priority="312"/>
  </conditionalFormatting>
  <conditionalFormatting sqref="C41:C45">
    <cfRule type="duplicateValues" dxfId="0" priority="233"/>
  </conditionalFormatting>
  <conditionalFormatting sqref="C42:C45">
    <cfRule type="duplicateValues" dxfId="0" priority="235"/>
  </conditionalFormatting>
  <conditionalFormatting sqref="C1:C2 C49:C51 C54:C1048576">
    <cfRule type="duplicateValues" dxfId="0" priority="2024"/>
  </conditionalFormatting>
  <conditionalFormatting sqref="C1:C2 C18:C19 C49:C51 C54:C1048576">
    <cfRule type="duplicateValues" dxfId="0" priority="774"/>
  </conditionalFormatting>
  <conditionalFormatting sqref="C1:C4 C12:C16 C18:C19 C25:C26 C30:C33 C41:C45 C48:C1048576">
    <cfRule type="duplicateValues" dxfId="0" priority="462"/>
  </conditionalFormatting>
  <conditionalFormatting sqref="C1:C16 C18:C19 C25:C33 C41:C1048576">
    <cfRule type="duplicateValues" dxfId="0" priority="232"/>
  </conditionalFormatting>
  <conditionalFormatting sqref="C1:C2 C18:C19 C49:C1048576">
    <cfRule type="duplicateValues" dxfId="0" priority="767"/>
  </conditionalFormatting>
  <conditionalFormatting sqref="C1:C16 C18:C19 C25:C26 C30:C33 C41:C45 C48:C1048576">
    <cfRule type="duplicateValues" dxfId="0" priority="321"/>
  </conditionalFormatting>
  <conditionalFormatting sqref="C1:C4 C12:C16 C18:C19 C31:C33 C41:C45 C48:C1048576">
    <cfRule type="duplicateValues" dxfId="0" priority="520"/>
  </conditionalFormatting>
  <conditionalFormatting sqref="C1:C16 C18:C23 C25:C37 C39:C1048576">
    <cfRule type="duplicateValues" dxfId="0" priority="31"/>
  </conditionalFormatting>
  <conditionalFormatting sqref="C1:C16 C18:C23 C25:C37 C41:C1048576">
    <cfRule type="duplicateValues" dxfId="0" priority="55"/>
  </conditionalFormatting>
  <conditionalFormatting sqref="C2 C49:C50">
    <cfRule type="duplicateValues" priority="2025"/>
  </conditionalFormatting>
  <conditionalFormatting sqref="C2 C49">
    <cfRule type="duplicateValues" priority="2239"/>
  </conditionalFormatting>
  <pageMargins left="0.75" right="0.75" top="0.275" bottom="0.236111111111111" header="0.5" footer="0.5"/>
  <pageSetup paperSize="9" scale="60" orientation="landscape"/>
  <headerFooter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142"/>
  <sheetViews>
    <sheetView zoomScale="130" zoomScaleNormal="130" topLeftCell="A130" workbookViewId="0">
      <selection activeCell="B147" sqref="B147"/>
    </sheetView>
  </sheetViews>
  <sheetFormatPr defaultColWidth="8.88333333333333" defaultRowHeight="14.25"/>
  <cols>
    <col min="1" max="2" width="8.88333333333333" style="9"/>
    <col min="3" max="3" width="7.10833333333333" style="10" customWidth="1"/>
    <col min="4" max="34" width="4.55833333333333" customWidth="1"/>
    <col min="39" max="39" width="11.5583333333333" customWidth="1"/>
    <col min="40" max="40" width="10.2166666666667" customWidth="1"/>
  </cols>
  <sheetData>
    <row r="1" spans="1:40">
      <c r="A1" s="10" t="s">
        <v>77</v>
      </c>
      <c r="B1" s="10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L1">
        <v>2025</v>
      </c>
      <c r="AM1">
        <v>2024</v>
      </c>
      <c r="AN1">
        <v>3</v>
      </c>
    </row>
    <row r="2" spans="1:39">
      <c r="A2" s="10" t="str">
        <f>AL1&amp;"年"&amp;AN1&amp;"月"&amp;"("&amp;TEXT(DATE(AL1,AN1,1),"mm月dd日")&amp;"-"&amp;TEXT(EOMONTH(DATE(AL1,AN1,1),0),"mm月dd日")&amp;")"&amp;AJ1&amp;AJ2&amp;"考勤表"</f>
        <v>2025年3月(03月01日-03月31日)金属件厂焊接车间考勤表</v>
      </c>
      <c r="B2" s="10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t="s">
        <v>78</v>
      </c>
      <c r="AM2" t="s">
        <v>79</v>
      </c>
    </row>
    <row r="3" spans="1:43">
      <c r="A3" s="12" t="s">
        <v>80</v>
      </c>
      <c r="B3" s="12" t="s">
        <v>81</v>
      </c>
      <c r="C3" s="12" t="s">
        <v>82</v>
      </c>
      <c r="D3" s="13">
        <f t="shared" ref="D3:AE3" si="0">DATE($AL$1,$AN$1,1)+COLUMN(A:A)-1</f>
        <v>45717</v>
      </c>
      <c r="E3" s="13">
        <f t="shared" si="0"/>
        <v>45718</v>
      </c>
      <c r="F3" s="13">
        <f t="shared" si="0"/>
        <v>45719</v>
      </c>
      <c r="G3" s="13">
        <f t="shared" si="0"/>
        <v>45720</v>
      </c>
      <c r="H3" s="13">
        <f t="shared" si="0"/>
        <v>45721</v>
      </c>
      <c r="I3" s="13">
        <f t="shared" si="0"/>
        <v>45722</v>
      </c>
      <c r="J3" s="13">
        <f t="shared" si="0"/>
        <v>45723</v>
      </c>
      <c r="K3" s="13">
        <f t="shared" si="0"/>
        <v>45724</v>
      </c>
      <c r="L3" s="13">
        <f t="shared" si="0"/>
        <v>45725</v>
      </c>
      <c r="M3" s="13">
        <f t="shared" si="0"/>
        <v>45726</v>
      </c>
      <c r="N3" s="13">
        <f t="shared" si="0"/>
        <v>45727</v>
      </c>
      <c r="O3" s="13">
        <f t="shared" si="0"/>
        <v>45728</v>
      </c>
      <c r="P3" s="13">
        <f t="shared" si="0"/>
        <v>45729</v>
      </c>
      <c r="Q3" s="13">
        <f t="shared" si="0"/>
        <v>45730</v>
      </c>
      <c r="R3" s="13">
        <f t="shared" si="0"/>
        <v>45731</v>
      </c>
      <c r="S3" s="13">
        <f t="shared" si="0"/>
        <v>45732</v>
      </c>
      <c r="T3" s="13">
        <f t="shared" si="0"/>
        <v>45733</v>
      </c>
      <c r="U3" s="13">
        <f t="shared" si="0"/>
        <v>45734</v>
      </c>
      <c r="V3" s="13">
        <f t="shared" si="0"/>
        <v>45735</v>
      </c>
      <c r="W3" s="13">
        <f t="shared" si="0"/>
        <v>45736</v>
      </c>
      <c r="X3" s="13">
        <f t="shared" si="0"/>
        <v>45737</v>
      </c>
      <c r="Y3" s="13">
        <f t="shared" si="0"/>
        <v>45738</v>
      </c>
      <c r="Z3" s="13">
        <f t="shared" si="0"/>
        <v>45739</v>
      </c>
      <c r="AA3" s="13">
        <f t="shared" si="0"/>
        <v>45740</v>
      </c>
      <c r="AB3" s="13">
        <f t="shared" si="0"/>
        <v>45741</v>
      </c>
      <c r="AC3" s="13">
        <f t="shared" si="0"/>
        <v>45742</v>
      </c>
      <c r="AD3" s="13">
        <f t="shared" si="0"/>
        <v>45743</v>
      </c>
      <c r="AE3" s="13">
        <f t="shared" si="0"/>
        <v>45744</v>
      </c>
      <c r="AF3" s="13">
        <f>IF(DAY(DATE($AL$1,$AN$1,1)+COLUMN(AC:AC)-1)&lt;5,"",DATE($AL$1,$AN$1,1)+COLUMN(AC:AC)-1)</f>
        <v>45745</v>
      </c>
      <c r="AG3" s="13">
        <f>IF(DAY(DATE($AL$1,$AN$1,1)+COLUMN(AD:AD)-1)&lt;5,"",DATE($AL$1,$AN$1,1)+COLUMN(AD:AD)-1)</f>
        <v>45746</v>
      </c>
      <c r="AH3" s="13">
        <f>IF(DAY(DATE($AL$1,$AN$1,1)+COLUMN(AE:AE)-1)&lt;5,"",DATE($AL$1,$AN$1,1)+COLUMN(AE:AE)-1)</f>
        <v>45747</v>
      </c>
      <c r="AI3" s="14" t="s">
        <v>83</v>
      </c>
      <c r="AJ3" s="14" t="s">
        <v>84</v>
      </c>
      <c r="AK3" s="14" t="s">
        <v>85</v>
      </c>
      <c r="AL3" s="14"/>
      <c r="AM3" s="14" t="s">
        <v>86</v>
      </c>
      <c r="AN3" s="14" t="s">
        <v>87</v>
      </c>
      <c r="AO3" s="14" t="s">
        <v>88</v>
      </c>
      <c r="AP3" s="14" t="s">
        <v>89</v>
      </c>
      <c r="AQ3" s="14"/>
    </row>
    <row r="4" spans="1:43">
      <c r="A4" s="12" t="s">
        <v>3</v>
      </c>
      <c r="B4" s="12"/>
      <c r="C4" s="12"/>
      <c r="D4" s="14" t="str">
        <f t="shared" ref="D4:AH4" si="1">TEXT(D3,"aaa")</f>
        <v>六</v>
      </c>
      <c r="E4" s="14" t="str">
        <f t="shared" si="1"/>
        <v>日</v>
      </c>
      <c r="F4" s="14" t="str">
        <f t="shared" si="1"/>
        <v>一</v>
      </c>
      <c r="G4" s="14" t="str">
        <f t="shared" si="1"/>
        <v>二</v>
      </c>
      <c r="H4" s="14" t="str">
        <f t="shared" si="1"/>
        <v>三</v>
      </c>
      <c r="I4" s="14" t="str">
        <f t="shared" si="1"/>
        <v>四</v>
      </c>
      <c r="J4" s="14" t="str">
        <f t="shared" si="1"/>
        <v>五</v>
      </c>
      <c r="K4" s="14" t="str">
        <f t="shared" si="1"/>
        <v>六</v>
      </c>
      <c r="L4" s="14" t="str">
        <f t="shared" si="1"/>
        <v>日</v>
      </c>
      <c r="M4" s="14" t="str">
        <f t="shared" si="1"/>
        <v>一</v>
      </c>
      <c r="N4" s="14" t="str">
        <f t="shared" si="1"/>
        <v>二</v>
      </c>
      <c r="O4" s="14" t="str">
        <f t="shared" si="1"/>
        <v>三</v>
      </c>
      <c r="P4" s="14" t="str">
        <f t="shared" si="1"/>
        <v>四</v>
      </c>
      <c r="Q4" s="14" t="str">
        <f t="shared" si="1"/>
        <v>五</v>
      </c>
      <c r="R4" s="14" t="str">
        <f t="shared" si="1"/>
        <v>六</v>
      </c>
      <c r="S4" s="14" t="str">
        <f t="shared" si="1"/>
        <v>日</v>
      </c>
      <c r="T4" s="14" t="str">
        <f t="shared" si="1"/>
        <v>一</v>
      </c>
      <c r="U4" s="14" t="str">
        <f t="shared" si="1"/>
        <v>二</v>
      </c>
      <c r="V4" s="14" t="str">
        <f t="shared" si="1"/>
        <v>三</v>
      </c>
      <c r="W4" s="14" t="str">
        <f t="shared" si="1"/>
        <v>四</v>
      </c>
      <c r="X4" s="14" t="str">
        <f t="shared" si="1"/>
        <v>五</v>
      </c>
      <c r="Y4" s="14" t="str">
        <f t="shared" si="1"/>
        <v>六</v>
      </c>
      <c r="Z4" s="14" t="str">
        <f t="shared" si="1"/>
        <v>日</v>
      </c>
      <c r="AA4" s="14" t="str">
        <f t="shared" si="1"/>
        <v>一</v>
      </c>
      <c r="AB4" s="14" t="str">
        <f t="shared" si="1"/>
        <v>二</v>
      </c>
      <c r="AC4" s="14" t="str">
        <f t="shared" si="1"/>
        <v>三</v>
      </c>
      <c r="AD4" s="14" t="str">
        <f t="shared" si="1"/>
        <v>四</v>
      </c>
      <c r="AE4" s="14" t="str">
        <f t="shared" si="1"/>
        <v>五</v>
      </c>
      <c r="AF4" s="14" t="str">
        <f t="shared" si="1"/>
        <v>六</v>
      </c>
      <c r="AG4" s="14" t="str">
        <f t="shared" si="1"/>
        <v>日</v>
      </c>
      <c r="AH4" s="14" t="str">
        <f t="shared" si="1"/>
        <v>一</v>
      </c>
      <c r="AI4" s="14"/>
      <c r="AJ4" s="14"/>
      <c r="AK4" s="14" t="s">
        <v>90</v>
      </c>
      <c r="AL4" s="14" t="s">
        <v>91</v>
      </c>
      <c r="AM4" s="14"/>
      <c r="AN4" s="14"/>
      <c r="AO4" s="14"/>
      <c r="AP4" s="14"/>
      <c r="AQ4" s="14"/>
    </row>
    <row r="5" ht="13.5" spans="1:43">
      <c r="A5" s="15" t="s">
        <v>61</v>
      </c>
      <c r="B5" s="15" t="s">
        <v>92</v>
      </c>
      <c r="C5" s="15" t="s">
        <v>93</v>
      </c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>
        <v>4</v>
      </c>
      <c r="AI5" s="14">
        <f>IF(A5="","",COUNTIF(D5:AH6,"&gt;2")/2)</f>
        <v>1</v>
      </c>
      <c r="AJ5" s="14" cm="1">
        <f t="array" ref="AJ5">SUMPRODUCT(IFERROR((IFERROR(WEEKDAY($D$3:$AH$3,2),999)&lt;6)*D5:AH6,0))</f>
        <v>8</v>
      </c>
      <c r="AK5" s="14" cm="1">
        <f t="array" ref="AK5">SUMPRODUCT((IFERROR(WEEKDAY($D$3:$AH$3,2),999)&lt;6)*D7:AH7)</f>
        <v>0</v>
      </c>
      <c r="AL5" s="14" cm="1">
        <f t="array" ref="AL5">SUMPRODUCT(IFERROR((IFERROR(WEEKDAY($D$3:$AH$3,2),0)&gt;5)*D5:AH7,0))</f>
        <v>0</v>
      </c>
      <c r="AM5" s="14">
        <f>IFERROR(SUM(AJ5:AL7),"")</f>
        <v>8</v>
      </c>
      <c r="AN5" s="14" t="s">
        <v>94</v>
      </c>
      <c r="AO5" s="14" cm="1">
        <f t="array" ref="AO5">SUMPRODUCT((IFERROR((D5:AH5+D6:AH6+D7:AH7),0)&gt;8)*1,IFERROR((D5:AH5+D6:AH6+D7:AH7-8),0))</f>
        <v>0</v>
      </c>
      <c r="AP5" s="14">
        <f>SUM(D5:AH7)-AO5</f>
        <v>8</v>
      </c>
      <c r="AQ5" s="14">
        <f>AM5-AO5-AP5</f>
        <v>0</v>
      </c>
    </row>
    <row r="6" ht="13.5" spans="1:43">
      <c r="A6" s="15"/>
      <c r="B6" s="15"/>
      <c r="C6" s="15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>
        <v>4</v>
      </c>
      <c r="AI6" s="14"/>
      <c r="AJ6" s="14"/>
      <c r="AK6" s="14"/>
      <c r="AL6" s="14"/>
      <c r="AM6" s="14"/>
      <c r="AN6" s="14"/>
      <c r="AO6" s="14"/>
      <c r="AP6" s="14"/>
      <c r="AQ6" s="14"/>
    </row>
    <row r="7" ht="13.5" spans="1:43">
      <c r="A7" s="17" t="s">
        <v>95</v>
      </c>
      <c r="B7" s="15"/>
      <c r="C7" s="15"/>
      <c r="D7" s="15"/>
      <c r="E7" s="16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6"/>
      <c r="AB7" s="15"/>
      <c r="AC7" s="15"/>
      <c r="AD7" s="16"/>
      <c r="AE7" s="16"/>
      <c r="AF7" s="15"/>
      <c r="AG7" s="15"/>
      <c r="AH7" s="15"/>
      <c r="AI7" s="14"/>
      <c r="AJ7" s="14"/>
      <c r="AK7" s="14"/>
      <c r="AL7" s="14"/>
      <c r="AM7" s="14"/>
      <c r="AN7" s="14"/>
      <c r="AO7" s="14"/>
      <c r="AP7" s="14"/>
      <c r="AQ7" s="14"/>
    </row>
    <row r="8" spans="1:43">
      <c r="A8" s="18" t="s">
        <v>43</v>
      </c>
      <c r="B8" s="18" t="s">
        <v>96</v>
      </c>
      <c r="C8" s="18" t="s">
        <v>97</v>
      </c>
      <c r="D8" s="18" t="s">
        <v>98</v>
      </c>
      <c r="E8" s="18">
        <v>4</v>
      </c>
      <c r="F8" s="18">
        <v>4</v>
      </c>
      <c r="G8" s="19">
        <v>4</v>
      </c>
      <c r="H8" s="18">
        <v>4</v>
      </c>
      <c r="I8" s="18">
        <v>4</v>
      </c>
      <c r="J8" s="18" t="s">
        <v>99</v>
      </c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4">
        <f>IF(A8="","",COUNTIF(D8:AH9,"&gt;2")/2)</f>
        <v>5</v>
      </c>
      <c r="AJ8" s="14" cm="1">
        <f t="array" ref="AJ8">SUMPRODUCT(IFERROR((IFERROR(WEEKDAY($D$3:$AH$3,2),999)&lt;6)*D8:AH9,0))</f>
        <v>32</v>
      </c>
      <c r="AK8" s="14" cm="1">
        <f t="array" ref="AK8">SUMPRODUCT((IFERROR(WEEKDAY($D$3:$AH$3,2),999)&lt;6)*D10:AH10)</f>
        <v>17</v>
      </c>
      <c r="AL8" s="14" cm="1">
        <f t="array" ref="AL8">SUMPRODUCT(IFERROR((IFERROR(WEEKDAY($D$3:$AH$3,2),0)&gt;5)*D8:AH10,0))</f>
        <v>10.5</v>
      </c>
      <c r="AM8" s="14">
        <f>IFERROR(SUM(AJ8:AL10),"")</f>
        <v>59.5</v>
      </c>
      <c r="AN8" s="14" t="s">
        <v>94</v>
      </c>
      <c r="AO8" s="14" cm="1">
        <f t="array" ref="AO8">SUMPRODUCT((IFERROR((D8:AH8+D9:AH9+D10:AH10),0)&gt;8)*1,IFERROR((D8:AH8+D9:AH9+D10:AH10-8),0))</f>
        <v>19.5</v>
      </c>
      <c r="AP8" s="14">
        <f>SUM(D8:AH10)-AO8</f>
        <v>40</v>
      </c>
      <c r="AQ8" s="14">
        <f>AM8-AO8-AP8</f>
        <v>0</v>
      </c>
    </row>
    <row r="9" spans="1:43">
      <c r="A9" s="18"/>
      <c r="B9" s="18"/>
      <c r="C9" s="18" t="s">
        <v>100</v>
      </c>
      <c r="D9" s="18" t="s">
        <v>98</v>
      </c>
      <c r="E9" s="18">
        <v>4</v>
      </c>
      <c r="F9" s="18">
        <v>4</v>
      </c>
      <c r="G9" s="19">
        <v>4</v>
      </c>
      <c r="H9" s="18">
        <v>4</v>
      </c>
      <c r="I9" s="18">
        <v>4</v>
      </c>
      <c r="J9" s="18" t="s">
        <v>101</v>
      </c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4"/>
      <c r="AJ9" s="14"/>
      <c r="AK9" s="14"/>
      <c r="AL9" s="14"/>
      <c r="AM9" s="14"/>
      <c r="AN9" s="14"/>
      <c r="AO9" s="14"/>
      <c r="AP9" s="14"/>
      <c r="AQ9" s="14"/>
    </row>
    <row r="10" ht="13.5" spans="1:43">
      <c r="A10" s="18"/>
      <c r="B10" s="18"/>
      <c r="C10" s="18" t="s">
        <v>95</v>
      </c>
      <c r="D10" s="18"/>
      <c r="E10" s="18">
        <v>2.5</v>
      </c>
      <c r="F10" s="18">
        <v>3.5</v>
      </c>
      <c r="G10" s="18">
        <v>5.5</v>
      </c>
      <c r="H10" s="18">
        <v>4.5</v>
      </c>
      <c r="I10" s="18">
        <v>3.5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4"/>
      <c r="AJ10" s="14"/>
      <c r="AK10" s="14"/>
      <c r="AL10" s="14"/>
      <c r="AM10" s="14"/>
      <c r="AN10" s="14"/>
      <c r="AO10" s="14"/>
      <c r="AP10" s="14"/>
      <c r="AQ10" s="14"/>
    </row>
    <row r="11" spans="1:43">
      <c r="A11" s="18" t="s">
        <v>44</v>
      </c>
      <c r="B11" s="18" t="s">
        <v>96</v>
      </c>
      <c r="C11" s="18" t="s">
        <v>97</v>
      </c>
      <c r="D11" s="18" t="s">
        <v>98</v>
      </c>
      <c r="E11" s="20">
        <v>4</v>
      </c>
      <c r="F11" s="20">
        <v>4</v>
      </c>
      <c r="G11" s="19">
        <v>4</v>
      </c>
      <c r="H11" s="20">
        <v>4</v>
      </c>
      <c r="I11" s="20">
        <v>4</v>
      </c>
      <c r="J11" s="18">
        <v>4</v>
      </c>
      <c r="K11" s="18">
        <v>4</v>
      </c>
      <c r="L11" s="37">
        <v>4</v>
      </c>
      <c r="M11" s="37">
        <v>4</v>
      </c>
      <c r="N11" s="37">
        <v>4</v>
      </c>
      <c r="O11" s="37">
        <v>4</v>
      </c>
      <c r="P11" s="18" t="s">
        <v>98</v>
      </c>
      <c r="Q11" s="18">
        <v>2.5</v>
      </c>
      <c r="R11" s="18">
        <v>4</v>
      </c>
      <c r="S11" s="18" t="s">
        <v>98</v>
      </c>
      <c r="T11" s="18">
        <v>4</v>
      </c>
      <c r="U11" s="18">
        <v>4</v>
      </c>
      <c r="V11" s="18">
        <v>4</v>
      </c>
      <c r="W11" s="18">
        <v>4.5</v>
      </c>
      <c r="X11" s="18">
        <v>4.5</v>
      </c>
      <c r="Y11" s="18">
        <v>4.5</v>
      </c>
      <c r="Z11" s="18">
        <v>4.5</v>
      </c>
      <c r="AA11" s="18">
        <v>4.5</v>
      </c>
      <c r="AB11" s="18" t="s">
        <v>98</v>
      </c>
      <c r="AC11" s="18">
        <v>4.5</v>
      </c>
      <c r="AD11" s="18">
        <v>4.5</v>
      </c>
      <c r="AE11" s="18">
        <v>4.5</v>
      </c>
      <c r="AF11" s="18">
        <v>4.5</v>
      </c>
      <c r="AG11" s="18">
        <v>4.5</v>
      </c>
      <c r="AH11" s="18">
        <v>4.5</v>
      </c>
      <c r="AI11" s="14">
        <f>IF(A11="","",COUNTIF(D11:AH12,"&gt;2")/2)</f>
        <v>27</v>
      </c>
      <c r="AJ11" s="14" cm="1">
        <f t="array" ref="AJ11">SUMPRODUCT(IFERROR((IFERROR(WEEKDAY($D$3:$AH$3,2),999)&lt;6)*D11:AH12,0))</f>
        <v>152.5</v>
      </c>
      <c r="AK11" s="14" cm="1">
        <f t="array" ref="AK11">SUMPRODUCT((IFERROR(WEEKDAY($D$3:$AH$3,2),999)&lt;6)*D13:AH13)</f>
        <v>75</v>
      </c>
      <c r="AL11" s="14" cm="1">
        <f t="array" ref="AL11">SUMPRODUCT(IFERROR((IFERROR(WEEKDAY($D$3:$AH$3,2),0)&gt;5)*D11:AH13,0))</f>
        <v>100</v>
      </c>
      <c r="AM11" s="14">
        <f>IFERROR(SUM(AJ11:AL13),"")</f>
        <v>327.5</v>
      </c>
      <c r="AN11" s="14" t="s">
        <v>94</v>
      </c>
      <c r="AO11" s="14" cm="1">
        <f t="array" ref="AO11">SUMPRODUCT((IFERROR((D11:AH11+D12:AH12+D13:AH13),0)&gt;8)*1,IFERROR((D11:AH11+D12:AH12+D13:AH13-8),0))</f>
        <v>112.5</v>
      </c>
      <c r="AP11" s="14">
        <f>SUM(D11:AH13)-AO11</f>
        <v>215</v>
      </c>
      <c r="AQ11" s="14">
        <f>AM11-AO11-AP11</f>
        <v>0</v>
      </c>
    </row>
    <row r="12" spans="1:43">
      <c r="A12" s="18"/>
      <c r="B12" s="18"/>
      <c r="C12" s="18" t="s">
        <v>100</v>
      </c>
      <c r="D12" s="18" t="s">
        <v>98</v>
      </c>
      <c r="E12" s="20">
        <v>4</v>
      </c>
      <c r="F12" s="20">
        <v>4</v>
      </c>
      <c r="G12" s="19">
        <v>4</v>
      </c>
      <c r="H12" s="20">
        <v>4</v>
      </c>
      <c r="I12" s="20">
        <v>4</v>
      </c>
      <c r="J12" s="18">
        <v>4</v>
      </c>
      <c r="K12" s="18">
        <v>4</v>
      </c>
      <c r="L12" s="37">
        <v>4</v>
      </c>
      <c r="M12" s="37">
        <v>4</v>
      </c>
      <c r="N12" s="37">
        <v>4</v>
      </c>
      <c r="O12" s="37">
        <v>4</v>
      </c>
      <c r="P12" s="18" t="s">
        <v>98</v>
      </c>
      <c r="Q12" s="18">
        <v>4</v>
      </c>
      <c r="R12" s="18">
        <v>4</v>
      </c>
      <c r="S12" s="18" t="s">
        <v>98</v>
      </c>
      <c r="T12" s="18">
        <v>4</v>
      </c>
      <c r="U12" s="18">
        <v>4</v>
      </c>
      <c r="V12" s="18">
        <v>4</v>
      </c>
      <c r="W12" s="18">
        <v>4</v>
      </c>
      <c r="X12" s="18">
        <v>4</v>
      </c>
      <c r="Y12" s="18">
        <v>4</v>
      </c>
      <c r="Z12" s="18">
        <v>4</v>
      </c>
      <c r="AA12" s="18">
        <v>2.5</v>
      </c>
      <c r="AB12" s="18" t="s">
        <v>98</v>
      </c>
      <c r="AC12" s="18">
        <v>4</v>
      </c>
      <c r="AD12" s="18">
        <v>4</v>
      </c>
      <c r="AE12" s="18">
        <v>4</v>
      </c>
      <c r="AF12" s="18">
        <v>4</v>
      </c>
      <c r="AG12" s="18">
        <v>4</v>
      </c>
      <c r="AH12" s="18">
        <v>4</v>
      </c>
      <c r="AI12" s="14"/>
      <c r="AJ12" s="14"/>
      <c r="AK12" s="14"/>
      <c r="AL12" s="14"/>
      <c r="AM12" s="14"/>
      <c r="AN12" s="14"/>
      <c r="AO12" s="14"/>
      <c r="AP12" s="14"/>
      <c r="AQ12" s="14"/>
    </row>
    <row r="13" ht="13.5" spans="1:43">
      <c r="A13" s="18"/>
      <c r="B13" s="18"/>
      <c r="C13" s="18" t="s">
        <v>95</v>
      </c>
      <c r="D13" s="20"/>
      <c r="E13" s="20">
        <v>2.5</v>
      </c>
      <c r="F13" s="21">
        <v>3.5</v>
      </c>
      <c r="G13" s="20">
        <v>5.5</v>
      </c>
      <c r="H13" s="20">
        <v>4.5</v>
      </c>
      <c r="I13" s="20">
        <v>3.5</v>
      </c>
      <c r="J13" s="18">
        <v>4.5</v>
      </c>
      <c r="K13" s="18">
        <v>4.5</v>
      </c>
      <c r="L13" s="37">
        <v>4.5</v>
      </c>
      <c r="M13" s="37">
        <v>3</v>
      </c>
      <c r="N13" s="37">
        <v>3</v>
      </c>
      <c r="O13" s="37">
        <v>3</v>
      </c>
      <c r="P13" s="18"/>
      <c r="Q13" s="18">
        <v>4.5</v>
      </c>
      <c r="R13" s="18">
        <v>4.5</v>
      </c>
      <c r="S13" s="18"/>
      <c r="T13" s="18">
        <v>4.5</v>
      </c>
      <c r="U13" s="18">
        <v>4.5</v>
      </c>
      <c r="V13" s="18">
        <v>4.5</v>
      </c>
      <c r="W13" s="18">
        <v>5</v>
      </c>
      <c r="X13" s="18">
        <v>5</v>
      </c>
      <c r="Y13" s="18">
        <v>4.5</v>
      </c>
      <c r="Z13" s="18">
        <v>5</v>
      </c>
      <c r="AA13" s="18"/>
      <c r="AB13" s="18"/>
      <c r="AC13" s="18">
        <v>3</v>
      </c>
      <c r="AD13" s="18">
        <v>5</v>
      </c>
      <c r="AE13" s="18">
        <v>4</v>
      </c>
      <c r="AF13" s="18">
        <v>4</v>
      </c>
      <c r="AG13" s="18">
        <v>4.5</v>
      </c>
      <c r="AH13" s="18">
        <v>4.5</v>
      </c>
      <c r="AI13" s="14"/>
      <c r="AJ13" s="14"/>
      <c r="AK13" s="14"/>
      <c r="AL13" s="14"/>
      <c r="AM13" s="14"/>
      <c r="AN13" s="14"/>
      <c r="AO13" s="14"/>
      <c r="AP13" s="14"/>
      <c r="AQ13" s="14"/>
    </row>
    <row r="14" ht="16.5" spans="1:43">
      <c r="A14" s="22" t="s">
        <v>18</v>
      </c>
      <c r="B14" s="23" t="s">
        <v>17</v>
      </c>
      <c r="C14" s="22" t="s">
        <v>97</v>
      </c>
      <c r="D14" s="24">
        <v>4</v>
      </c>
      <c r="E14" s="24">
        <v>4</v>
      </c>
      <c r="F14" s="24">
        <v>4</v>
      </c>
      <c r="G14" s="24">
        <v>4</v>
      </c>
      <c r="H14" s="24">
        <v>4</v>
      </c>
      <c r="I14" s="24">
        <v>4</v>
      </c>
      <c r="J14" s="24">
        <v>4</v>
      </c>
      <c r="K14" s="24">
        <v>4</v>
      </c>
      <c r="L14" s="38">
        <v>4</v>
      </c>
      <c r="M14" s="38">
        <v>4</v>
      </c>
      <c r="N14" s="38"/>
      <c r="O14" s="38"/>
      <c r="P14" s="24"/>
      <c r="Q14" s="24"/>
      <c r="R14" s="24"/>
      <c r="S14" s="38"/>
      <c r="T14" s="24"/>
      <c r="U14" s="38"/>
      <c r="V14" s="24"/>
      <c r="W14" s="24"/>
      <c r="X14" s="38"/>
      <c r="Y14" s="24"/>
      <c r="Z14" s="24"/>
      <c r="AA14" s="24"/>
      <c r="AB14" s="38"/>
      <c r="AC14" s="38"/>
      <c r="AD14" s="24"/>
      <c r="AE14" s="24"/>
      <c r="AF14" s="24"/>
      <c r="AG14" s="24"/>
      <c r="AH14" s="24"/>
      <c r="AI14" s="14">
        <f>IF(A14="","",COUNTIF(D14:AH15,"&gt;2")/2)</f>
        <v>10</v>
      </c>
      <c r="AJ14" s="14" cm="1">
        <f t="array" ref="AJ14">SUMPRODUCT(IFERROR((IFERROR(WEEKDAY($D$3:$AH$3,2),999)&lt;6)*D14:AH15,0))</f>
        <v>48</v>
      </c>
      <c r="AK14" s="14" cm="1">
        <f t="array" ref="AK14">SUMPRODUCT((IFERROR(WEEKDAY($D$3:$AH$3,2),999)&lt;6)*D16:AH16)</f>
        <v>29.5</v>
      </c>
      <c r="AL14" s="14" cm="1">
        <f t="array" ref="AL14">SUMPRODUCT(IFERROR((IFERROR(WEEKDAY($D$3:$AH$3,2),0)&gt;5)*D14:AH16,0))</f>
        <v>51.5</v>
      </c>
      <c r="AM14" s="14">
        <f>IFERROR(SUM(AJ14:AL16),"")</f>
        <v>129</v>
      </c>
      <c r="AN14" s="14" t="s">
        <v>94</v>
      </c>
      <c r="AO14" s="14" cm="1">
        <f t="array" ref="AO14">SUMPRODUCT((IFERROR((D14:AH14+D15:AH15+D16:AH16),0)&gt;8)*1,IFERROR((D14:AH14+D15:AH15+D16:AH16-8),0))</f>
        <v>49</v>
      </c>
      <c r="AP14" s="14">
        <f>SUM(D14:AH16)-AO14</f>
        <v>80</v>
      </c>
      <c r="AQ14" s="14">
        <f>AM14-AO14-AP14</f>
        <v>0</v>
      </c>
    </row>
    <row r="15" ht="16.5" spans="1:43">
      <c r="A15" s="22"/>
      <c r="B15" s="23"/>
      <c r="C15" s="22" t="s">
        <v>100</v>
      </c>
      <c r="D15" s="24">
        <v>4</v>
      </c>
      <c r="E15" s="24">
        <v>4</v>
      </c>
      <c r="F15" s="24">
        <v>4</v>
      </c>
      <c r="G15" s="24">
        <v>4</v>
      </c>
      <c r="H15" s="24">
        <v>4</v>
      </c>
      <c r="I15" s="24">
        <v>4</v>
      </c>
      <c r="J15" s="24">
        <v>4</v>
      </c>
      <c r="K15" s="24">
        <v>4</v>
      </c>
      <c r="L15" s="38">
        <v>4</v>
      </c>
      <c r="M15" s="38">
        <v>4</v>
      </c>
      <c r="N15" s="38"/>
      <c r="O15" s="38"/>
      <c r="P15" s="24"/>
      <c r="Q15" s="24"/>
      <c r="R15" s="24"/>
      <c r="S15" s="38"/>
      <c r="T15" s="38"/>
      <c r="U15" s="38"/>
      <c r="V15" s="24"/>
      <c r="W15" s="24"/>
      <c r="X15" s="38"/>
      <c r="Y15" s="24"/>
      <c r="Z15" s="24"/>
      <c r="AA15" s="24"/>
      <c r="AB15" s="38"/>
      <c r="AC15" s="38"/>
      <c r="AD15" s="24"/>
      <c r="AE15" s="24"/>
      <c r="AF15" s="24"/>
      <c r="AG15" s="24"/>
      <c r="AH15" s="24"/>
      <c r="AI15" s="14"/>
      <c r="AJ15" s="14"/>
      <c r="AK15" s="14"/>
      <c r="AL15" s="14"/>
      <c r="AM15" s="14"/>
      <c r="AN15" s="14"/>
      <c r="AO15" s="14"/>
      <c r="AP15" s="14"/>
      <c r="AQ15" s="14"/>
    </row>
    <row r="16" ht="16.5" spans="1:43">
      <c r="A16" s="25"/>
      <c r="B16" s="23"/>
      <c r="C16" s="25" t="s">
        <v>95</v>
      </c>
      <c r="D16" s="24">
        <v>3.5</v>
      </c>
      <c r="E16" s="24">
        <v>6</v>
      </c>
      <c r="F16" s="24">
        <v>6</v>
      </c>
      <c r="G16" s="24">
        <v>5.5</v>
      </c>
      <c r="H16" s="24">
        <v>4.5</v>
      </c>
      <c r="I16" s="24">
        <v>3.5</v>
      </c>
      <c r="J16" s="24">
        <v>5</v>
      </c>
      <c r="K16" s="24">
        <v>4.5</v>
      </c>
      <c r="L16" s="38">
        <v>5.5</v>
      </c>
      <c r="M16" s="38">
        <v>5</v>
      </c>
      <c r="N16" s="38"/>
      <c r="O16" s="38"/>
      <c r="P16" s="24"/>
      <c r="Q16" s="24"/>
      <c r="R16" s="24"/>
      <c r="S16" s="38"/>
      <c r="T16" s="38"/>
      <c r="U16" s="38"/>
      <c r="V16" s="24"/>
      <c r="W16" s="24"/>
      <c r="X16" s="38"/>
      <c r="Y16" s="24"/>
      <c r="Z16" s="24"/>
      <c r="AA16" s="24"/>
      <c r="AB16" s="38"/>
      <c r="AC16" s="38"/>
      <c r="AD16" s="24"/>
      <c r="AE16" s="24"/>
      <c r="AF16" s="24"/>
      <c r="AG16" s="24"/>
      <c r="AH16" s="24"/>
      <c r="AI16" s="14"/>
      <c r="AJ16" s="14"/>
      <c r="AK16" s="14"/>
      <c r="AL16" s="14"/>
      <c r="AM16" s="14"/>
      <c r="AN16" s="14"/>
      <c r="AO16" s="14"/>
      <c r="AP16" s="14"/>
      <c r="AQ16" s="14"/>
    </row>
    <row r="17" ht="16.5" spans="1:43">
      <c r="A17" s="26" t="s">
        <v>20</v>
      </c>
      <c r="B17" s="23" t="s">
        <v>17</v>
      </c>
      <c r="C17" s="23" t="s">
        <v>97</v>
      </c>
      <c r="D17" s="27">
        <v>4</v>
      </c>
      <c r="E17" s="27">
        <v>4</v>
      </c>
      <c r="F17" s="27">
        <v>3.5</v>
      </c>
      <c r="G17" s="28">
        <v>4</v>
      </c>
      <c r="H17" s="27">
        <v>4</v>
      </c>
      <c r="I17" s="27"/>
      <c r="J17" s="28">
        <v>4</v>
      </c>
      <c r="K17" s="28">
        <v>3</v>
      </c>
      <c r="L17" s="28">
        <v>4</v>
      </c>
      <c r="M17" s="27">
        <v>4</v>
      </c>
      <c r="N17" s="28"/>
      <c r="O17" s="28">
        <v>4</v>
      </c>
      <c r="P17" s="27">
        <v>3</v>
      </c>
      <c r="Q17" s="27">
        <v>4</v>
      </c>
      <c r="R17" s="27">
        <v>4</v>
      </c>
      <c r="S17" s="27">
        <v>4</v>
      </c>
      <c r="T17" s="27">
        <v>4</v>
      </c>
      <c r="U17" s="27">
        <v>4</v>
      </c>
      <c r="V17" s="27">
        <v>4</v>
      </c>
      <c r="W17" s="27"/>
      <c r="X17" s="28">
        <v>4</v>
      </c>
      <c r="Y17" s="28">
        <v>3</v>
      </c>
      <c r="Z17" s="27">
        <v>4</v>
      </c>
      <c r="AA17" s="27">
        <v>3</v>
      </c>
      <c r="AB17" s="27">
        <v>4</v>
      </c>
      <c r="AC17" s="28">
        <v>4</v>
      </c>
      <c r="AD17" s="28"/>
      <c r="AE17" s="27">
        <v>4</v>
      </c>
      <c r="AF17" s="27">
        <v>4</v>
      </c>
      <c r="AG17" s="27">
        <v>4</v>
      </c>
      <c r="AH17" s="27">
        <v>4</v>
      </c>
      <c r="AI17" s="14">
        <f>IF(A17="","",COUNTIF(D17:AH18,"&gt;2")/2)</f>
        <v>27</v>
      </c>
      <c r="AJ17" s="14" cm="1">
        <f t="array" ref="AJ17">SUMPRODUCT(IFERROR((IFERROR(WEEKDAY($D$3:$AH$3,2),999)&lt;6)*D17:AH18,0))</f>
        <v>133</v>
      </c>
      <c r="AK17" s="14" cm="1">
        <f t="array" ref="AK17">SUMPRODUCT((IFERROR(WEEKDAY($D$3:$AH$3,2),999)&lt;6)*D19:AH19)</f>
        <v>39.5</v>
      </c>
      <c r="AL17" s="14" cm="1">
        <f t="array" ref="AL17">SUMPRODUCT(IFERROR((IFERROR(WEEKDAY($D$3:$AH$3,2),0)&gt;5)*D17:AH19,0))</f>
        <v>101</v>
      </c>
      <c r="AM17" s="14">
        <f>IFERROR(SUM(AJ17:AL19),"")</f>
        <v>273.5</v>
      </c>
      <c r="AN17" s="14" t="s">
        <v>94</v>
      </c>
      <c r="AO17" s="14" cm="1">
        <f t="array" ref="AO17">SUMPRODUCT((IFERROR((D17:AH17+D18:AH18+D19:AH19),0)&gt;8)*1,IFERROR((D17:AH17+D18:AH18+D19:AH19-8),0))</f>
        <v>58.5</v>
      </c>
      <c r="AP17" s="14">
        <f>SUM(D17:AH19)-AO17</f>
        <v>215</v>
      </c>
      <c r="AQ17" s="14">
        <f>AM17-AO17-AP17</f>
        <v>0</v>
      </c>
    </row>
    <row r="18" ht="16.5" spans="1:43">
      <c r="A18" s="26"/>
      <c r="B18" s="23"/>
      <c r="C18" s="23" t="s">
        <v>100</v>
      </c>
      <c r="D18" s="27">
        <v>4</v>
      </c>
      <c r="E18" s="27">
        <v>4</v>
      </c>
      <c r="F18" s="27">
        <v>4</v>
      </c>
      <c r="G18" s="28">
        <v>4</v>
      </c>
      <c r="H18" s="27">
        <v>4</v>
      </c>
      <c r="I18" s="27"/>
      <c r="J18" s="28">
        <v>4</v>
      </c>
      <c r="K18" s="28">
        <v>4</v>
      </c>
      <c r="L18" s="28">
        <v>4</v>
      </c>
      <c r="M18" s="27">
        <v>4</v>
      </c>
      <c r="N18" s="28"/>
      <c r="O18" s="28">
        <v>4</v>
      </c>
      <c r="P18" s="27">
        <v>4</v>
      </c>
      <c r="Q18" s="27">
        <v>4</v>
      </c>
      <c r="R18" s="27">
        <v>4</v>
      </c>
      <c r="S18" s="27">
        <v>4</v>
      </c>
      <c r="T18" s="27">
        <v>4</v>
      </c>
      <c r="U18" s="27">
        <v>4</v>
      </c>
      <c r="V18" s="27">
        <v>4</v>
      </c>
      <c r="W18" s="27"/>
      <c r="X18" s="28">
        <v>4</v>
      </c>
      <c r="Y18" s="28">
        <v>4</v>
      </c>
      <c r="Z18" s="27">
        <v>4</v>
      </c>
      <c r="AA18" s="27">
        <v>4</v>
      </c>
      <c r="AB18" s="27">
        <v>4</v>
      </c>
      <c r="AC18" s="28">
        <v>3.5</v>
      </c>
      <c r="AD18" s="28"/>
      <c r="AE18" s="27">
        <v>4</v>
      </c>
      <c r="AF18" s="27">
        <v>4</v>
      </c>
      <c r="AG18" s="27">
        <v>4</v>
      </c>
      <c r="AH18" s="27">
        <v>4</v>
      </c>
      <c r="AI18" s="14"/>
      <c r="AJ18" s="14"/>
      <c r="AK18" s="14"/>
      <c r="AL18" s="14"/>
      <c r="AM18" s="14"/>
      <c r="AN18" s="14"/>
      <c r="AO18" s="14"/>
      <c r="AP18" s="14"/>
      <c r="AQ18" s="14"/>
    </row>
    <row r="19" ht="17.25" spans="1:43">
      <c r="A19" s="29"/>
      <c r="B19" s="23"/>
      <c r="C19" s="30" t="s">
        <v>95</v>
      </c>
      <c r="D19" s="27">
        <v>2</v>
      </c>
      <c r="E19" s="27">
        <v>3</v>
      </c>
      <c r="F19" s="27">
        <v>4</v>
      </c>
      <c r="G19" s="28">
        <v>3.5</v>
      </c>
      <c r="H19" s="27">
        <v>1.5</v>
      </c>
      <c r="I19" s="27"/>
      <c r="J19" s="28">
        <v>3.5</v>
      </c>
      <c r="K19" s="28">
        <v>4</v>
      </c>
      <c r="L19" s="28">
        <v>4</v>
      </c>
      <c r="M19" s="27">
        <v>2.5</v>
      </c>
      <c r="N19" s="28"/>
      <c r="O19" s="28">
        <v>1.5</v>
      </c>
      <c r="P19" s="27">
        <v>0.5</v>
      </c>
      <c r="Q19" s="27">
        <v>4.5</v>
      </c>
      <c r="R19" s="27">
        <v>1.5</v>
      </c>
      <c r="S19" s="27">
        <v>1</v>
      </c>
      <c r="T19" s="28">
        <v>3.5</v>
      </c>
      <c r="U19" s="40">
        <v>4</v>
      </c>
      <c r="V19" s="28">
        <v>4</v>
      </c>
      <c r="W19" s="27"/>
      <c r="X19" s="28">
        <v>1</v>
      </c>
      <c r="Y19" s="28">
        <v>2.5</v>
      </c>
      <c r="Z19" s="27">
        <v>0.5</v>
      </c>
      <c r="AA19" s="27">
        <v>2.5</v>
      </c>
      <c r="AB19" s="27">
        <v>1</v>
      </c>
      <c r="AC19" s="28">
        <v>0</v>
      </c>
      <c r="AD19" s="28"/>
      <c r="AE19" s="27">
        <v>1</v>
      </c>
      <c r="AF19" s="27">
        <v>2.5</v>
      </c>
      <c r="AG19" s="27">
        <v>2</v>
      </c>
      <c r="AH19" s="27">
        <v>1</v>
      </c>
      <c r="AI19" s="14"/>
      <c r="AJ19" s="14"/>
      <c r="AK19" s="14"/>
      <c r="AL19" s="14"/>
      <c r="AM19" s="14"/>
      <c r="AN19" s="14"/>
      <c r="AO19" s="14"/>
      <c r="AP19" s="14"/>
      <c r="AQ19" s="14"/>
    </row>
    <row r="20" ht="16.5" spans="1:43">
      <c r="A20" s="22" t="s">
        <v>29</v>
      </c>
      <c r="B20" s="23" t="s">
        <v>17</v>
      </c>
      <c r="C20" s="22" t="s">
        <v>97</v>
      </c>
      <c r="D20" s="24">
        <v>4</v>
      </c>
      <c r="E20" s="24">
        <v>4</v>
      </c>
      <c r="F20" s="24">
        <v>4</v>
      </c>
      <c r="G20" s="24">
        <v>4</v>
      </c>
      <c r="H20" s="24">
        <v>4</v>
      </c>
      <c r="I20" s="24"/>
      <c r="J20" s="24">
        <v>4</v>
      </c>
      <c r="K20" s="24">
        <v>4</v>
      </c>
      <c r="L20" s="24">
        <v>4</v>
      </c>
      <c r="M20" s="24"/>
      <c r="N20" s="24"/>
      <c r="O20" s="24">
        <v>4</v>
      </c>
      <c r="P20" s="24">
        <v>4</v>
      </c>
      <c r="Q20" s="24">
        <v>4</v>
      </c>
      <c r="R20" s="24">
        <v>3.5</v>
      </c>
      <c r="S20" s="24">
        <v>4</v>
      </c>
      <c r="T20" s="24">
        <v>4</v>
      </c>
      <c r="U20" s="24">
        <v>4</v>
      </c>
      <c r="V20" s="24">
        <v>4</v>
      </c>
      <c r="W20" s="24"/>
      <c r="X20" s="24">
        <v>4</v>
      </c>
      <c r="Y20" s="24">
        <v>4</v>
      </c>
      <c r="Z20" s="24">
        <v>4</v>
      </c>
      <c r="AA20" s="24">
        <v>4</v>
      </c>
      <c r="AB20" s="24">
        <v>4</v>
      </c>
      <c r="AC20" s="24"/>
      <c r="AD20" s="24"/>
      <c r="AE20" s="24"/>
      <c r="AF20" s="24"/>
      <c r="AG20" s="24"/>
      <c r="AH20" s="24"/>
      <c r="AI20" s="14">
        <f>IF(A20="","",COUNTIF(D20:AH21,"&gt;2")/2)</f>
        <v>21</v>
      </c>
      <c r="AJ20" s="14" cm="1">
        <f t="array" ref="AJ20">SUMPRODUCT(IFERROR((IFERROR(WEEKDAY($D$3:$AH$3,2),999)&lt;6)*D20:AH21,0))</f>
        <v>104</v>
      </c>
      <c r="AK20" s="14" cm="1">
        <f t="array" ref="AK20">SUMPRODUCT((IFERROR(WEEKDAY($D$3:$AH$3,2),999)&lt;6)*D22:AH22)</f>
        <v>46</v>
      </c>
      <c r="AL20" s="14" cm="1">
        <f t="array" ref="AL20">SUMPRODUCT(IFERROR((IFERROR(WEEKDAY($D$3:$AH$3,2),0)&gt;5)*D20:AH22,0))</f>
        <v>91</v>
      </c>
      <c r="AM20" s="14">
        <f>IFERROR(SUM(AJ20:AL22),"")</f>
        <v>241</v>
      </c>
      <c r="AN20" s="14" t="s">
        <v>94</v>
      </c>
      <c r="AO20" s="14" cm="1">
        <f t="array" ref="AO20">SUMPRODUCT((IFERROR((D20:AH20+D21:AH21+D22:AH22),0)&gt;8)*1,IFERROR((D20:AH20+D21:AH21+D22:AH22-8),0))</f>
        <v>73</v>
      </c>
      <c r="AP20" s="14">
        <f>SUM(D20:AH22)-AO20</f>
        <v>168</v>
      </c>
      <c r="AQ20" s="14">
        <f>AM20-AO20-AP20</f>
        <v>0</v>
      </c>
    </row>
    <row r="21" ht="16.5" spans="1:43">
      <c r="A21" s="22"/>
      <c r="B21" s="23"/>
      <c r="C21" s="22" t="s">
        <v>100</v>
      </c>
      <c r="D21" s="24">
        <v>4</v>
      </c>
      <c r="E21" s="24">
        <v>4</v>
      </c>
      <c r="F21" s="24">
        <v>4</v>
      </c>
      <c r="G21" s="24">
        <v>4</v>
      </c>
      <c r="H21" s="24">
        <v>4</v>
      </c>
      <c r="I21" s="24"/>
      <c r="J21" s="24">
        <v>4</v>
      </c>
      <c r="K21" s="24">
        <v>4</v>
      </c>
      <c r="L21" s="24">
        <v>4</v>
      </c>
      <c r="M21" s="24"/>
      <c r="N21" s="24"/>
      <c r="O21" s="24">
        <v>4</v>
      </c>
      <c r="P21" s="24">
        <v>4</v>
      </c>
      <c r="Q21" s="24">
        <v>4</v>
      </c>
      <c r="R21" s="24">
        <v>4</v>
      </c>
      <c r="S21" s="24">
        <v>4</v>
      </c>
      <c r="T21" s="24">
        <v>4</v>
      </c>
      <c r="U21" s="38">
        <v>4</v>
      </c>
      <c r="V21" s="24">
        <v>4</v>
      </c>
      <c r="W21" s="24"/>
      <c r="X21" s="24">
        <v>4</v>
      </c>
      <c r="Y21" s="24">
        <v>4</v>
      </c>
      <c r="Z21" s="24">
        <v>4</v>
      </c>
      <c r="AA21" s="24">
        <v>4</v>
      </c>
      <c r="AB21" s="24">
        <v>4</v>
      </c>
      <c r="AC21" s="24"/>
      <c r="AD21" s="24"/>
      <c r="AE21" s="24"/>
      <c r="AF21" s="24"/>
      <c r="AG21" s="24"/>
      <c r="AH21" s="24"/>
      <c r="AI21" s="14"/>
      <c r="AJ21" s="14"/>
      <c r="AK21" s="14"/>
      <c r="AL21" s="14"/>
      <c r="AM21" s="14"/>
      <c r="AN21" s="14"/>
      <c r="AO21" s="14"/>
      <c r="AP21" s="14"/>
      <c r="AQ21" s="14"/>
    </row>
    <row r="22" ht="16.5" spans="1:43">
      <c r="A22" s="25"/>
      <c r="B22" s="23"/>
      <c r="C22" s="25" t="s">
        <v>95</v>
      </c>
      <c r="D22" s="24">
        <v>3</v>
      </c>
      <c r="E22" s="24">
        <v>3.5</v>
      </c>
      <c r="F22" s="24">
        <v>4.5</v>
      </c>
      <c r="G22" s="24">
        <v>5</v>
      </c>
      <c r="H22" s="24">
        <v>4</v>
      </c>
      <c r="I22" s="24"/>
      <c r="J22" s="24">
        <v>5</v>
      </c>
      <c r="K22" s="24">
        <v>4</v>
      </c>
      <c r="L22" s="38">
        <v>5.5</v>
      </c>
      <c r="M22" s="24"/>
      <c r="N22" s="24"/>
      <c r="O22" s="24">
        <v>3.5</v>
      </c>
      <c r="P22" s="24">
        <v>4.5</v>
      </c>
      <c r="Q22" s="24">
        <v>5</v>
      </c>
      <c r="R22" s="24">
        <v>4.5</v>
      </c>
      <c r="S22" s="38">
        <v>4.5</v>
      </c>
      <c r="T22" s="38">
        <v>3</v>
      </c>
      <c r="U22" s="38">
        <v>4</v>
      </c>
      <c r="V22" s="24">
        <v>2</v>
      </c>
      <c r="W22" s="24"/>
      <c r="X22" s="24">
        <v>2</v>
      </c>
      <c r="Y22" s="24">
        <v>2</v>
      </c>
      <c r="Z22" s="24">
        <v>0.5</v>
      </c>
      <c r="AA22" s="24">
        <v>3.5</v>
      </c>
      <c r="AB22" s="24">
        <v>0</v>
      </c>
      <c r="AC22" s="24"/>
      <c r="AD22" s="24"/>
      <c r="AE22" s="24"/>
      <c r="AF22" s="24"/>
      <c r="AG22" s="24"/>
      <c r="AH22" s="24"/>
      <c r="AI22" s="14"/>
      <c r="AJ22" s="14"/>
      <c r="AK22" s="14"/>
      <c r="AL22" s="14"/>
      <c r="AM22" s="14"/>
      <c r="AN22" s="14"/>
      <c r="AO22" s="14"/>
      <c r="AP22" s="14"/>
      <c r="AQ22" s="14"/>
    </row>
    <row r="23" ht="16.5" spans="1:43">
      <c r="A23" s="22" t="s">
        <v>30</v>
      </c>
      <c r="B23" s="23" t="s">
        <v>17</v>
      </c>
      <c r="C23" s="22" t="s">
        <v>97</v>
      </c>
      <c r="D23" s="24">
        <v>4</v>
      </c>
      <c r="E23" s="24">
        <v>4</v>
      </c>
      <c r="F23" s="24">
        <v>4</v>
      </c>
      <c r="G23" s="24">
        <v>4</v>
      </c>
      <c r="H23" s="24">
        <v>4</v>
      </c>
      <c r="I23" s="24">
        <v>4</v>
      </c>
      <c r="J23" s="24"/>
      <c r="K23" s="24">
        <v>4</v>
      </c>
      <c r="L23" s="24">
        <v>4</v>
      </c>
      <c r="M23" s="38">
        <v>4</v>
      </c>
      <c r="N23" s="24">
        <v>2</v>
      </c>
      <c r="O23" s="24">
        <v>4</v>
      </c>
      <c r="P23" s="24">
        <v>3.5</v>
      </c>
      <c r="Q23" s="24">
        <v>3</v>
      </c>
      <c r="R23" s="24">
        <v>4</v>
      </c>
      <c r="S23" s="24">
        <v>4</v>
      </c>
      <c r="T23" s="24">
        <v>4</v>
      </c>
      <c r="U23" s="38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14">
        <f>IF(A23="","",COUNTIF(D23:AH24,"&gt;2")/2)</f>
        <v>15.5</v>
      </c>
      <c r="AJ23" s="14" cm="1">
        <f t="array" ref="AJ23">SUMPRODUCT(IFERROR((IFERROR(WEEKDAY($D$3:$AH$3,2),999)&lt;6)*D23:AH24,0))</f>
        <v>76.5</v>
      </c>
      <c r="AK23" s="14" cm="1">
        <f t="array" ref="AK23">SUMPRODUCT((IFERROR(WEEKDAY($D$3:$AH$3,2),999)&lt;6)*D25:AH25)</f>
        <v>39.5</v>
      </c>
      <c r="AL23" s="14" cm="1">
        <f t="array" ref="AL23">SUMPRODUCT(IFERROR((IFERROR(WEEKDAY($D$3:$AH$3,2),0)&gt;5)*D23:AH25,0))</f>
        <v>78</v>
      </c>
      <c r="AM23" s="14">
        <f>IFERROR(SUM(AJ23:AL25),"")</f>
        <v>194</v>
      </c>
      <c r="AN23" s="14" t="s">
        <v>94</v>
      </c>
      <c r="AO23" s="14" cm="1">
        <f t="array" ref="AO23">SUMPRODUCT((IFERROR((D23:AH23+D24:AH24+D25:AH25),0)&gt;8)*1,IFERROR((D23:AH23+D24:AH24+D25:AH25-8),0))</f>
        <v>66</v>
      </c>
      <c r="AP23" s="14">
        <f>SUM(D23:AH25)-AO23</f>
        <v>128</v>
      </c>
      <c r="AQ23" s="14">
        <f>AM23-AO23-AP23</f>
        <v>0</v>
      </c>
    </row>
    <row r="24" ht="16.5" spans="1:43">
      <c r="A24" s="22"/>
      <c r="B24" s="23"/>
      <c r="C24" s="22" t="s">
        <v>100</v>
      </c>
      <c r="D24" s="24">
        <v>4</v>
      </c>
      <c r="E24" s="24">
        <v>4</v>
      </c>
      <c r="F24" s="24">
        <v>4</v>
      </c>
      <c r="G24" s="24">
        <v>4</v>
      </c>
      <c r="H24" s="24">
        <v>4</v>
      </c>
      <c r="I24" s="24">
        <v>4</v>
      </c>
      <c r="J24" s="24"/>
      <c r="K24" s="24">
        <v>4</v>
      </c>
      <c r="L24" s="24">
        <v>4</v>
      </c>
      <c r="M24" s="38">
        <v>4</v>
      </c>
      <c r="N24" s="24">
        <v>4</v>
      </c>
      <c r="O24" s="24">
        <v>4</v>
      </c>
      <c r="P24" s="24">
        <v>4</v>
      </c>
      <c r="Q24" s="24">
        <v>4</v>
      </c>
      <c r="R24" s="24">
        <v>4</v>
      </c>
      <c r="S24" s="24">
        <v>4</v>
      </c>
      <c r="T24" s="24">
        <v>4</v>
      </c>
      <c r="U24" s="38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14"/>
      <c r="AJ24" s="14"/>
      <c r="AK24" s="14"/>
      <c r="AL24" s="14"/>
      <c r="AM24" s="14"/>
      <c r="AN24" s="14"/>
      <c r="AO24" s="14"/>
      <c r="AP24" s="14"/>
      <c r="AQ24" s="14"/>
    </row>
    <row r="25" ht="16.5" spans="1:43">
      <c r="A25" s="25"/>
      <c r="B25" s="23"/>
      <c r="C25" s="25" t="s">
        <v>95</v>
      </c>
      <c r="D25" s="24">
        <v>3.5</v>
      </c>
      <c r="E25" s="24">
        <v>6</v>
      </c>
      <c r="F25" s="24">
        <v>1</v>
      </c>
      <c r="G25" s="24">
        <v>5.5</v>
      </c>
      <c r="H25" s="24">
        <v>4.5</v>
      </c>
      <c r="I25" s="24">
        <v>3.5</v>
      </c>
      <c r="J25" s="24"/>
      <c r="K25" s="24">
        <v>4.5</v>
      </c>
      <c r="L25" s="24">
        <v>5.5</v>
      </c>
      <c r="M25" s="38">
        <v>5</v>
      </c>
      <c r="N25" s="24">
        <v>4.5</v>
      </c>
      <c r="O25" s="24">
        <v>6</v>
      </c>
      <c r="P25" s="24">
        <v>1</v>
      </c>
      <c r="Q25" s="24">
        <v>5.5</v>
      </c>
      <c r="R25" s="24">
        <v>4.5</v>
      </c>
      <c r="S25" s="24">
        <v>6</v>
      </c>
      <c r="T25" s="24">
        <v>3</v>
      </c>
      <c r="U25" s="38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14"/>
      <c r="AJ25" s="14"/>
      <c r="AK25" s="14"/>
      <c r="AL25" s="14"/>
      <c r="AM25" s="14"/>
      <c r="AN25" s="14"/>
      <c r="AO25" s="14"/>
      <c r="AP25" s="14"/>
      <c r="AQ25" s="14"/>
    </row>
    <row r="26" ht="16.5" spans="1:43">
      <c r="A26" s="22" t="s">
        <v>31</v>
      </c>
      <c r="B26" s="23" t="s">
        <v>17</v>
      </c>
      <c r="C26" s="22" t="s">
        <v>97</v>
      </c>
      <c r="D26" s="24">
        <v>4</v>
      </c>
      <c r="E26" s="24">
        <v>4</v>
      </c>
      <c r="F26" s="24">
        <v>4</v>
      </c>
      <c r="G26" s="24">
        <v>4</v>
      </c>
      <c r="H26" s="24">
        <v>4</v>
      </c>
      <c r="I26" s="24"/>
      <c r="J26" s="24">
        <v>4</v>
      </c>
      <c r="K26" s="24">
        <v>4</v>
      </c>
      <c r="L26" s="24">
        <v>4</v>
      </c>
      <c r="M26" s="24">
        <v>4</v>
      </c>
      <c r="N26" s="24">
        <v>4</v>
      </c>
      <c r="O26" s="24">
        <v>4</v>
      </c>
      <c r="P26" s="24">
        <v>4</v>
      </c>
      <c r="Q26" s="24">
        <v>4</v>
      </c>
      <c r="R26" s="24">
        <v>4</v>
      </c>
      <c r="S26" s="24">
        <v>4</v>
      </c>
      <c r="T26" s="24">
        <v>4</v>
      </c>
      <c r="U26" s="24">
        <v>4</v>
      </c>
      <c r="V26" s="24">
        <v>4</v>
      </c>
      <c r="W26" s="24"/>
      <c r="X26" s="24">
        <v>4</v>
      </c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14">
        <f>IF(A26="","",COUNTIF(D26:AH27,"&gt;2")/2)</f>
        <v>19</v>
      </c>
      <c r="AJ26" s="14" cm="1">
        <f t="array" ref="AJ26">SUMPRODUCT(IFERROR((IFERROR(WEEKDAY($D$3:$AH$3,2),999)&lt;6)*D26:AH27,0))</f>
        <v>104</v>
      </c>
      <c r="AK26" s="14" cm="1">
        <f t="array" ref="AK26">SUMPRODUCT((IFERROR(WEEKDAY($D$3:$AH$3,2),999)&lt;6)*D28:AH28)</f>
        <v>50</v>
      </c>
      <c r="AL26" s="14" cm="1">
        <f t="array" ref="AL26">SUMPRODUCT(IFERROR((IFERROR(WEEKDAY($D$3:$AH$3,2),0)&gt;5)*D26:AH28,0))</f>
        <v>75.5</v>
      </c>
      <c r="AM26" s="14">
        <f>IFERROR(SUM(AJ26:AL28),"")</f>
        <v>229.5</v>
      </c>
      <c r="AN26" s="14" t="s">
        <v>94</v>
      </c>
      <c r="AO26" s="14" cm="1">
        <f t="array" ref="AO26">SUMPRODUCT((IFERROR((D26:AH26+D27:AH27+D28:AH28),0)&gt;8)*1,IFERROR((D26:AH26+D27:AH27+D28:AH28-8),0))</f>
        <v>77.5</v>
      </c>
      <c r="AP26" s="14">
        <f>SUM(D26:AH28)-AO26</f>
        <v>152</v>
      </c>
      <c r="AQ26" s="14">
        <f>AM26-AO26-AP26</f>
        <v>0</v>
      </c>
    </row>
    <row r="27" ht="16.5" spans="1:43">
      <c r="A27" s="22"/>
      <c r="B27" s="23"/>
      <c r="C27" s="22" t="s">
        <v>100</v>
      </c>
      <c r="D27" s="24">
        <v>4</v>
      </c>
      <c r="E27" s="24">
        <v>4</v>
      </c>
      <c r="F27" s="24">
        <v>4</v>
      </c>
      <c r="G27" s="24">
        <v>4</v>
      </c>
      <c r="H27" s="24">
        <v>4</v>
      </c>
      <c r="I27" s="24"/>
      <c r="J27" s="24">
        <v>4</v>
      </c>
      <c r="K27" s="24">
        <v>4</v>
      </c>
      <c r="L27" s="24">
        <v>4</v>
      </c>
      <c r="M27" s="38">
        <v>4</v>
      </c>
      <c r="N27" s="38">
        <v>4</v>
      </c>
      <c r="O27" s="24">
        <v>4</v>
      </c>
      <c r="P27" s="24">
        <v>4</v>
      </c>
      <c r="Q27" s="24">
        <v>4</v>
      </c>
      <c r="R27" s="24">
        <v>4</v>
      </c>
      <c r="S27" s="24">
        <v>4</v>
      </c>
      <c r="T27" s="24">
        <v>4</v>
      </c>
      <c r="U27" s="38">
        <v>4</v>
      </c>
      <c r="V27" s="24">
        <v>4</v>
      </c>
      <c r="W27" s="24"/>
      <c r="X27" s="24">
        <v>4</v>
      </c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14"/>
      <c r="AJ27" s="14"/>
      <c r="AK27" s="14"/>
      <c r="AL27" s="14"/>
      <c r="AM27" s="14"/>
      <c r="AN27" s="14"/>
      <c r="AO27" s="14"/>
      <c r="AP27" s="14"/>
      <c r="AQ27" s="14"/>
    </row>
    <row r="28" ht="16.5" spans="1:43">
      <c r="A28" s="25"/>
      <c r="B28" s="23"/>
      <c r="C28" s="25" t="s">
        <v>95</v>
      </c>
      <c r="D28" s="24">
        <v>3</v>
      </c>
      <c r="E28" s="24">
        <v>6</v>
      </c>
      <c r="F28" s="24">
        <v>6</v>
      </c>
      <c r="G28" s="24">
        <v>5</v>
      </c>
      <c r="H28" s="24">
        <v>4</v>
      </c>
      <c r="I28" s="24"/>
      <c r="J28" s="24">
        <v>2</v>
      </c>
      <c r="K28" s="24">
        <v>4</v>
      </c>
      <c r="L28" s="38">
        <v>5.5</v>
      </c>
      <c r="M28" s="38">
        <v>4</v>
      </c>
      <c r="N28" s="38">
        <v>4</v>
      </c>
      <c r="O28" s="24">
        <v>3.5</v>
      </c>
      <c r="P28" s="24">
        <v>4.5</v>
      </c>
      <c r="Q28" s="24">
        <v>5</v>
      </c>
      <c r="R28" s="24">
        <v>4.5</v>
      </c>
      <c r="S28" s="38">
        <v>4.5</v>
      </c>
      <c r="T28" s="24">
        <v>3</v>
      </c>
      <c r="U28" s="38">
        <v>5</v>
      </c>
      <c r="V28" s="24">
        <v>2</v>
      </c>
      <c r="W28" s="24"/>
      <c r="X28" s="24">
        <v>2</v>
      </c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14"/>
      <c r="AJ28" s="14"/>
      <c r="AK28" s="14"/>
      <c r="AL28" s="14"/>
      <c r="AM28" s="14"/>
      <c r="AN28" s="14"/>
      <c r="AO28" s="14"/>
      <c r="AP28" s="14"/>
      <c r="AQ28" s="14"/>
    </row>
    <row r="29" ht="16.5" spans="1:43">
      <c r="A29" s="22" t="s">
        <v>32</v>
      </c>
      <c r="B29" s="23" t="s">
        <v>17</v>
      </c>
      <c r="C29" s="22" t="s">
        <v>97</v>
      </c>
      <c r="D29" s="24"/>
      <c r="E29" s="24">
        <v>4</v>
      </c>
      <c r="F29" s="24"/>
      <c r="G29" s="24">
        <v>4</v>
      </c>
      <c r="H29" s="24">
        <v>4</v>
      </c>
      <c r="I29" s="24"/>
      <c r="J29" s="24">
        <v>4</v>
      </c>
      <c r="K29" s="24"/>
      <c r="L29" s="24"/>
      <c r="M29" s="38"/>
      <c r="N29" s="24"/>
      <c r="O29" s="24"/>
      <c r="P29" s="24"/>
      <c r="Q29" s="24"/>
      <c r="R29" s="24"/>
      <c r="S29" s="24"/>
      <c r="T29" s="24"/>
      <c r="U29" s="38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14">
        <f>IF(A29="","",COUNTIF(D29:AH30,"&gt;2")/2)</f>
        <v>5</v>
      </c>
      <c r="AJ29" s="14" cm="1">
        <f t="array" ref="AJ29">SUMPRODUCT(IFERROR((IFERROR(WEEKDAY($D$3:$AH$3,2),999)&lt;6)*D29:AH30,0))</f>
        <v>27</v>
      </c>
      <c r="AK29" s="14" cm="1">
        <f t="array" ref="AK29">SUMPRODUCT((IFERROR(WEEKDAY($D$3:$AH$3,2),999)&lt;6)*D31:AH31)</f>
        <v>10.5</v>
      </c>
      <c r="AL29" s="14" cm="1">
        <f t="array" ref="AL29">SUMPRODUCT(IFERROR((IFERROR(WEEKDAY($D$3:$AH$3,2),0)&gt;5)*D29:AH31,0))</f>
        <v>17</v>
      </c>
      <c r="AM29" s="14">
        <f>IFERROR(SUM(AJ29:AL31),"")</f>
        <v>54.5</v>
      </c>
      <c r="AN29" s="14" t="s">
        <v>94</v>
      </c>
      <c r="AO29" s="14" cm="1">
        <f t="array" ref="AO29">SUMPRODUCT((IFERROR((D29:AH29+D30:AH30+D31:AH31),0)&gt;8)*1,IFERROR((D29:AH29+D30:AH30+D31:AH31-8),0))</f>
        <v>9</v>
      </c>
      <c r="AP29" s="14">
        <f>SUM(D29:AH31)-AO29</f>
        <v>45.5</v>
      </c>
      <c r="AQ29" s="14">
        <f>AM29-AO29-AP29</f>
        <v>0</v>
      </c>
    </row>
    <row r="30" ht="16.5" spans="1:43">
      <c r="A30" s="22"/>
      <c r="B30" s="23"/>
      <c r="C30" s="22" t="s">
        <v>100</v>
      </c>
      <c r="D30" s="24">
        <v>3.5</v>
      </c>
      <c r="E30" s="24">
        <v>4</v>
      </c>
      <c r="F30" s="24">
        <v>3</v>
      </c>
      <c r="G30" s="24">
        <v>4</v>
      </c>
      <c r="H30" s="24">
        <v>4</v>
      </c>
      <c r="I30" s="24"/>
      <c r="J30" s="24">
        <v>4</v>
      </c>
      <c r="K30" s="24"/>
      <c r="L30" s="24"/>
      <c r="M30" s="38"/>
      <c r="N30" s="24"/>
      <c r="O30" s="24"/>
      <c r="P30" s="24"/>
      <c r="Q30" s="24"/>
      <c r="R30" s="24"/>
      <c r="S30" s="24"/>
      <c r="T30" s="24"/>
      <c r="U30" s="38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14"/>
      <c r="AJ30" s="14"/>
      <c r="AK30" s="14"/>
      <c r="AL30" s="14"/>
      <c r="AM30" s="14"/>
      <c r="AN30" s="14"/>
      <c r="AO30" s="14"/>
      <c r="AP30" s="14"/>
      <c r="AQ30" s="14"/>
    </row>
    <row r="31" ht="16.5" spans="1:43">
      <c r="A31" s="25"/>
      <c r="B31" s="23"/>
      <c r="C31" s="25" t="s">
        <v>95</v>
      </c>
      <c r="D31" s="24">
        <v>2</v>
      </c>
      <c r="E31" s="24">
        <v>3.5</v>
      </c>
      <c r="F31" s="24">
        <v>5.5</v>
      </c>
      <c r="G31" s="24">
        <v>3.5</v>
      </c>
      <c r="H31" s="24">
        <v>1.5</v>
      </c>
      <c r="I31" s="24"/>
      <c r="J31" s="24">
        <v>0</v>
      </c>
      <c r="K31" s="24"/>
      <c r="L31" s="24"/>
      <c r="M31" s="38"/>
      <c r="N31" s="24"/>
      <c r="O31" s="24"/>
      <c r="P31" s="24"/>
      <c r="Q31" s="24"/>
      <c r="R31" s="24"/>
      <c r="S31" s="24"/>
      <c r="T31" s="24"/>
      <c r="U31" s="38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14"/>
      <c r="AJ31" s="14"/>
      <c r="AK31" s="14"/>
      <c r="AL31" s="14"/>
      <c r="AM31" s="14"/>
      <c r="AN31" s="14"/>
      <c r="AO31" s="14"/>
      <c r="AP31" s="14"/>
      <c r="AQ31" s="14"/>
    </row>
    <row r="32" ht="16.5" spans="1:43">
      <c r="A32" s="22" t="s">
        <v>21</v>
      </c>
      <c r="B32" s="23" t="s">
        <v>17</v>
      </c>
      <c r="C32" s="22" t="s">
        <v>97</v>
      </c>
      <c r="D32" s="24"/>
      <c r="E32" s="24"/>
      <c r="F32" s="24"/>
      <c r="G32" s="24"/>
      <c r="H32" s="24"/>
      <c r="I32" s="24">
        <v>4</v>
      </c>
      <c r="J32" s="24">
        <v>4</v>
      </c>
      <c r="K32" s="24">
        <v>4</v>
      </c>
      <c r="L32" s="24">
        <v>4</v>
      </c>
      <c r="M32" s="38">
        <v>4</v>
      </c>
      <c r="N32" s="24">
        <v>2.5</v>
      </c>
      <c r="O32" s="24">
        <v>4</v>
      </c>
      <c r="P32" s="24">
        <v>4</v>
      </c>
      <c r="Q32" s="24"/>
      <c r="R32" s="24"/>
      <c r="S32" s="24"/>
      <c r="T32" s="24"/>
      <c r="U32" s="38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14">
        <f>IF(A32="","",COUNTIF(D32:AH33,"&gt;2")/2)</f>
        <v>8</v>
      </c>
      <c r="AJ32" s="14" cm="1">
        <f t="array" ref="AJ32">SUMPRODUCT(IFERROR((IFERROR(WEEKDAY($D$3:$AH$3,2),999)&lt;6)*D32:AH33,0))</f>
        <v>46.5</v>
      </c>
      <c r="AK32" s="14" cm="1">
        <f t="array" ref="AK32">SUMPRODUCT((IFERROR(WEEKDAY($D$3:$AH$3,2),999)&lt;6)*D34:AH34)</f>
        <v>28.5</v>
      </c>
      <c r="AL32" s="14" cm="1">
        <f t="array" ref="AL32">SUMPRODUCT(IFERROR((IFERROR(WEEKDAY($D$3:$AH$3,2),0)&gt;5)*D32:AH34,0))</f>
        <v>25.5</v>
      </c>
      <c r="AM32" s="14">
        <f>IFERROR(SUM(AJ32:AL34),"")</f>
        <v>100.5</v>
      </c>
      <c r="AN32" s="14" t="s">
        <v>94</v>
      </c>
      <c r="AO32" s="14" cm="1">
        <f t="array" ref="AO32">SUMPRODUCT((IFERROR((D32:AH32+D33:AH33+D34:AH34),0)&gt;8)*1,IFERROR((D32:AH32+D33:AH33+D34:AH34-8),0))</f>
        <v>36.5</v>
      </c>
      <c r="AP32" s="14">
        <f>SUM(D32:AH34)-AO32</f>
        <v>64</v>
      </c>
      <c r="AQ32" s="14">
        <f>AM32-AO32-AP32</f>
        <v>0</v>
      </c>
    </row>
    <row r="33" ht="16.5" spans="1:43">
      <c r="A33" s="22"/>
      <c r="B33" s="23"/>
      <c r="C33" s="22" t="s">
        <v>100</v>
      </c>
      <c r="D33" s="24"/>
      <c r="E33" s="24"/>
      <c r="F33" s="24"/>
      <c r="G33" s="24"/>
      <c r="H33" s="24"/>
      <c r="I33" s="24">
        <v>4</v>
      </c>
      <c r="J33" s="24">
        <v>4</v>
      </c>
      <c r="K33" s="24">
        <v>4</v>
      </c>
      <c r="L33" s="24">
        <v>4</v>
      </c>
      <c r="M33" s="38">
        <v>4</v>
      </c>
      <c r="N33" s="24">
        <v>4</v>
      </c>
      <c r="O33" s="24">
        <v>4</v>
      </c>
      <c r="P33" s="24">
        <v>4</v>
      </c>
      <c r="Q33" s="24"/>
      <c r="R33" s="24"/>
      <c r="S33" s="24"/>
      <c r="T33" s="24"/>
      <c r="U33" s="38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14"/>
      <c r="AJ33" s="14"/>
      <c r="AK33" s="14"/>
      <c r="AL33" s="14"/>
      <c r="AM33" s="14"/>
      <c r="AN33" s="14"/>
      <c r="AO33" s="14"/>
      <c r="AP33" s="14"/>
      <c r="AQ33" s="14"/>
    </row>
    <row r="34" ht="16.5" spans="1:43">
      <c r="A34" s="25"/>
      <c r="B34" s="23"/>
      <c r="C34" s="25" t="s">
        <v>95</v>
      </c>
      <c r="D34" s="24"/>
      <c r="E34" s="24"/>
      <c r="F34" s="24"/>
      <c r="G34" s="24"/>
      <c r="H34" s="24"/>
      <c r="I34" s="24">
        <v>3.5</v>
      </c>
      <c r="J34" s="24">
        <v>5</v>
      </c>
      <c r="K34" s="24">
        <v>4</v>
      </c>
      <c r="L34" s="24">
        <v>5.5</v>
      </c>
      <c r="M34" s="38">
        <v>5</v>
      </c>
      <c r="N34" s="24">
        <v>4.5</v>
      </c>
      <c r="O34" s="24">
        <v>6</v>
      </c>
      <c r="P34" s="24">
        <v>4.5</v>
      </c>
      <c r="Q34" s="24"/>
      <c r="R34" s="24"/>
      <c r="S34" s="24"/>
      <c r="T34" s="24"/>
      <c r="U34" s="38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14"/>
      <c r="AJ34" s="14"/>
      <c r="AK34" s="14"/>
      <c r="AL34" s="14"/>
      <c r="AM34" s="14"/>
      <c r="AN34" s="14"/>
      <c r="AO34" s="14"/>
      <c r="AP34" s="14"/>
      <c r="AQ34" s="14"/>
    </row>
    <row r="35" ht="16.5" spans="1:43">
      <c r="A35" s="22" t="s">
        <v>33</v>
      </c>
      <c r="B35" s="23" t="s">
        <v>17</v>
      </c>
      <c r="C35" s="22" t="s">
        <v>97</v>
      </c>
      <c r="D35" s="24">
        <v>4</v>
      </c>
      <c r="E35" s="24">
        <v>4</v>
      </c>
      <c r="F35" s="24">
        <v>4</v>
      </c>
      <c r="G35" s="24">
        <v>4</v>
      </c>
      <c r="H35" s="24">
        <v>4</v>
      </c>
      <c r="I35" s="24">
        <v>4</v>
      </c>
      <c r="J35" s="24">
        <v>4</v>
      </c>
      <c r="K35" s="24">
        <v>4</v>
      </c>
      <c r="L35" s="24">
        <v>4</v>
      </c>
      <c r="M35" s="24">
        <v>4</v>
      </c>
      <c r="N35" s="24"/>
      <c r="O35" s="24">
        <v>4</v>
      </c>
      <c r="P35" s="24">
        <v>4</v>
      </c>
      <c r="Q35" s="24">
        <v>4</v>
      </c>
      <c r="R35" s="24">
        <v>4</v>
      </c>
      <c r="S35" s="24"/>
      <c r="T35" s="24">
        <v>4</v>
      </c>
      <c r="U35" s="24">
        <v>4</v>
      </c>
      <c r="V35" s="24">
        <v>4</v>
      </c>
      <c r="W35" s="24"/>
      <c r="X35" s="24">
        <v>4</v>
      </c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14">
        <f>IF(A35="","",COUNTIF(D35:AH36,"&gt;2")/2)</f>
        <v>17.5</v>
      </c>
      <c r="AJ35" s="14" cm="1">
        <f t="array" ref="AJ35">SUMPRODUCT(IFERROR((IFERROR(WEEKDAY($D$3:$AH$3,2),999)&lt;6)*D35:AH36,0))</f>
        <v>102</v>
      </c>
      <c r="AK35" s="14" cm="1">
        <f t="array" ref="AK35">SUMPRODUCT((IFERROR(WEEKDAY($D$3:$AH$3,2),999)&lt;6)*D37:AH37)</f>
        <v>53.5</v>
      </c>
      <c r="AL35" s="14" cm="1">
        <f t="array" ref="AL35">SUMPRODUCT(IFERROR((IFERROR(WEEKDAY($D$3:$AH$3,2),0)&gt;5)*D35:AH37,0))</f>
        <v>64</v>
      </c>
      <c r="AM35" s="14">
        <f>IFERROR(SUM(AJ35:AL37),"")</f>
        <v>219.5</v>
      </c>
      <c r="AN35" s="14" t="s">
        <v>94</v>
      </c>
      <c r="AO35" s="14" cm="1">
        <f t="array" ref="AO35">SUMPRODUCT((IFERROR((D35:AH35+D36:AH36+D37:AH37),0)&gt;8)*1,IFERROR((D35:AH35+D36:AH36+D37:AH37-8),0))</f>
        <v>77.5</v>
      </c>
      <c r="AP35" s="14">
        <f>SUM(D35:AH37)-AO35</f>
        <v>142</v>
      </c>
      <c r="AQ35" s="14">
        <f>AM35-AO35-AP35</f>
        <v>0</v>
      </c>
    </row>
    <row r="36" ht="16.5" spans="1:43">
      <c r="A36" s="22"/>
      <c r="B36" s="23"/>
      <c r="C36" s="22" t="s">
        <v>100</v>
      </c>
      <c r="D36" s="24">
        <v>4</v>
      </c>
      <c r="E36" s="24">
        <v>4</v>
      </c>
      <c r="F36" s="24">
        <v>4</v>
      </c>
      <c r="G36" s="24">
        <v>4</v>
      </c>
      <c r="H36" s="24">
        <v>4</v>
      </c>
      <c r="I36" s="24">
        <v>4</v>
      </c>
      <c r="J36" s="24">
        <v>4</v>
      </c>
      <c r="K36" s="24">
        <v>4</v>
      </c>
      <c r="L36" s="24">
        <v>4</v>
      </c>
      <c r="M36" s="38">
        <v>2</v>
      </c>
      <c r="N36" s="24"/>
      <c r="O36" s="24">
        <v>4</v>
      </c>
      <c r="P36" s="24">
        <v>4</v>
      </c>
      <c r="Q36" s="24">
        <v>4</v>
      </c>
      <c r="R36" s="24">
        <v>4</v>
      </c>
      <c r="S36" s="24"/>
      <c r="T36" s="24">
        <v>4</v>
      </c>
      <c r="U36" s="38">
        <v>4</v>
      </c>
      <c r="V36" s="24">
        <v>4</v>
      </c>
      <c r="W36" s="24"/>
      <c r="X36" s="24">
        <v>4</v>
      </c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14"/>
      <c r="AJ36" s="14"/>
      <c r="AK36" s="14"/>
      <c r="AL36" s="14"/>
      <c r="AM36" s="14"/>
      <c r="AN36" s="14"/>
      <c r="AO36" s="14"/>
      <c r="AP36" s="14"/>
      <c r="AQ36" s="14"/>
    </row>
    <row r="37" ht="16.5" spans="1:43">
      <c r="A37" s="25"/>
      <c r="B37" s="23"/>
      <c r="C37" s="25" t="s">
        <v>95</v>
      </c>
      <c r="D37" s="24">
        <v>3.5</v>
      </c>
      <c r="E37" s="24">
        <v>6</v>
      </c>
      <c r="F37" s="24">
        <v>6</v>
      </c>
      <c r="G37" s="24">
        <v>5.5</v>
      </c>
      <c r="H37" s="24">
        <v>4.5</v>
      </c>
      <c r="I37" s="24">
        <v>5</v>
      </c>
      <c r="J37" s="24">
        <v>5</v>
      </c>
      <c r="K37" s="24">
        <v>4.5</v>
      </c>
      <c r="L37" s="24">
        <v>5.5</v>
      </c>
      <c r="M37" s="38">
        <v>0</v>
      </c>
      <c r="N37" s="24"/>
      <c r="O37" s="24">
        <v>6</v>
      </c>
      <c r="P37" s="24">
        <v>4.5</v>
      </c>
      <c r="Q37" s="24">
        <v>5.5</v>
      </c>
      <c r="R37" s="24">
        <v>4.5</v>
      </c>
      <c r="S37" s="24"/>
      <c r="T37" s="24">
        <v>3</v>
      </c>
      <c r="U37" s="38">
        <v>5</v>
      </c>
      <c r="V37" s="24">
        <v>3</v>
      </c>
      <c r="W37" s="24"/>
      <c r="X37" s="24">
        <v>0.5</v>
      </c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14"/>
      <c r="AJ37" s="14"/>
      <c r="AK37" s="14"/>
      <c r="AL37" s="14"/>
      <c r="AM37" s="14"/>
      <c r="AN37" s="14"/>
      <c r="AO37" s="14"/>
      <c r="AP37" s="14"/>
      <c r="AQ37" s="14"/>
    </row>
    <row r="38" ht="16.5" spans="1:43">
      <c r="A38" s="23" t="s">
        <v>27</v>
      </c>
      <c r="B38" s="23" t="s">
        <v>17</v>
      </c>
      <c r="C38" s="23" t="s">
        <v>97</v>
      </c>
      <c r="D38" s="27"/>
      <c r="E38" s="27"/>
      <c r="F38" s="28"/>
      <c r="G38" s="27"/>
      <c r="H38" s="28"/>
      <c r="I38" s="27"/>
      <c r="J38" s="27"/>
      <c r="K38" s="28"/>
      <c r="L38" s="28">
        <v>4</v>
      </c>
      <c r="M38" s="39">
        <v>4</v>
      </c>
      <c r="N38" s="28">
        <v>4</v>
      </c>
      <c r="O38" s="28">
        <v>4</v>
      </c>
      <c r="P38" s="27">
        <v>4</v>
      </c>
      <c r="Q38" s="27"/>
      <c r="R38" s="27">
        <v>4</v>
      </c>
      <c r="S38" s="27">
        <v>4</v>
      </c>
      <c r="T38" s="27">
        <v>4</v>
      </c>
      <c r="U38" s="39">
        <v>2</v>
      </c>
      <c r="V38" s="27">
        <v>4</v>
      </c>
      <c r="W38" s="27"/>
      <c r="X38" s="27">
        <v>4</v>
      </c>
      <c r="Y38" s="28" t="s">
        <v>98</v>
      </c>
      <c r="Z38" s="27">
        <v>4</v>
      </c>
      <c r="AA38" s="27"/>
      <c r="AB38" s="27">
        <v>4</v>
      </c>
      <c r="AC38" s="28">
        <v>3.5</v>
      </c>
      <c r="AD38" s="27"/>
      <c r="AE38" s="27">
        <v>4</v>
      </c>
      <c r="AF38" s="27">
        <v>4</v>
      </c>
      <c r="AG38" s="27">
        <v>4</v>
      </c>
      <c r="AH38" s="27"/>
      <c r="AI38" s="14">
        <f>IF(A38="","",COUNTIF(D38:AH39,"&gt;2")/2)</f>
        <v>16.5</v>
      </c>
      <c r="AJ38" s="14" cm="1">
        <f t="array" ref="AJ38">SUMPRODUCT(IFERROR((IFERROR(WEEKDAY($D$3:$AH$3,2),999)&lt;6)*D38:AH39,0))</f>
        <v>85.5</v>
      </c>
      <c r="AK38" s="14" cm="1">
        <f t="array" ref="AK38">SUMPRODUCT((IFERROR(WEEKDAY($D$3:$AH$3,2),999)&lt;6)*D40:AH40)</f>
        <v>27.5</v>
      </c>
      <c r="AL38" s="14" cm="1">
        <f t="array" ref="AL38">SUMPRODUCT(IFERROR((IFERROR(WEEKDAY($D$3:$AH$3,2),0)&gt;5)*D38:AH40,0))</f>
        <v>60.5</v>
      </c>
      <c r="AM38" s="14">
        <f>IFERROR(SUM(AJ38:AL40),"")</f>
        <v>173.5</v>
      </c>
      <c r="AN38" s="14" t="s">
        <v>94</v>
      </c>
      <c r="AO38" s="14" cm="1">
        <f t="array" ref="AO38">SUMPRODUCT((IFERROR((D38:AH38+D39:AH39+D40:AH40),0)&gt;8)*1,IFERROR((D38:AH38+D39:AH39+D40:AH40-8),0))</f>
        <v>28.5</v>
      </c>
      <c r="AP38" s="14">
        <f>SUM(D38:AH40)-AO38</f>
        <v>145</v>
      </c>
      <c r="AQ38" s="14">
        <f>AM38-AO38-AP38</f>
        <v>0</v>
      </c>
    </row>
    <row r="39" ht="16.5" spans="1:43">
      <c r="A39" s="23"/>
      <c r="B39" s="23"/>
      <c r="C39" s="23" t="s">
        <v>100</v>
      </c>
      <c r="D39" s="27"/>
      <c r="E39" s="27"/>
      <c r="F39" s="28"/>
      <c r="G39" s="27"/>
      <c r="H39" s="28"/>
      <c r="I39" s="27"/>
      <c r="J39" s="27"/>
      <c r="K39" s="28"/>
      <c r="L39" s="28">
        <v>4</v>
      </c>
      <c r="M39" s="39">
        <v>4</v>
      </c>
      <c r="N39" s="28">
        <v>4</v>
      </c>
      <c r="O39" s="28">
        <v>4</v>
      </c>
      <c r="P39" s="27">
        <v>4</v>
      </c>
      <c r="Q39" s="27">
        <v>3.5</v>
      </c>
      <c r="R39" s="27">
        <v>4</v>
      </c>
      <c r="S39" s="27">
        <v>4</v>
      </c>
      <c r="T39" s="27">
        <v>4</v>
      </c>
      <c r="U39" s="39">
        <v>1</v>
      </c>
      <c r="V39" s="27">
        <v>4</v>
      </c>
      <c r="W39" s="27"/>
      <c r="X39" s="27">
        <v>4</v>
      </c>
      <c r="Y39" s="28">
        <v>2.5</v>
      </c>
      <c r="Z39" s="27">
        <v>4</v>
      </c>
      <c r="AA39" s="27"/>
      <c r="AB39" s="27">
        <v>4</v>
      </c>
      <c r="AC39" s="28">
        <v>3.5</v>
      </c>
      <c r="AD39" s="27"/>
      <c r="AE39" s="27">
        <v>4</v>
      </c>
      <c r="AF39" s="27">
        <v>2</v>
      </c>
      <c r="AG39" s="27">
        <v>4</v>
      </c>
      <c r="AH39" s="27"/>
      <c r="AI39" s="14"/>
      <c r="AJ39" s="14"/>
      <c r="AK39" s="14"/>
      <c r="AL39" s="14"/>
      <c r="AM39" s="14"/>
      <c r="AN39" s="14"/>
      <c r="AO39" s="14"/>
      <c r="AP39" s="14"/>
      <c r="AQ39" s="14"/>
    </row>
    <row r="40" ht="16.5" spans="1:43">
      <c r="A40" s="30"/>
      <c r="B40" s="23"/>
      <c r="C40" s="30" t="s">
        <v>95</v>
      </c>
      <c r="D40" s="27"/>
      <c r="E40" s="27"/>
      <c r="F40" s="28"/>
      <c r="G40" s="27"/>
      <c r="H40" s="28"/>
      <c r="I40" s="27"/>
      <c r="J40" s="27"/>
      <c r="K40" s="28"/>
      <c r="L40" s="28">
        <v>4.5</v>
      </c>
      <c r="M40" s="39">
        <v>2.5</v>
      </c>
      <c r="N40" s="27">
        <v>3</v>
      </c>
      <c r="O40" s="28">
        <v>1.5</v>
      </c>
      <c r="P40" s="27">
        <v>0.5</v>
      </c>
      <c r="Q40" s="27">
        <v>4.5</v>
      </c>
      <c r="R40" s="27">
        <v>1.5</v>
      </c>
      <c r="S40" s="27">
        <v>1</v>
      </c>
      <c r="T40" s="27">
        <v>4.5</v>
      </c>
      <c r="U40" s="39">
        <v>4</v>
      </c>
      <c r="V40" s="27">
        <v>4</v>
      </c>
      <c r="W40" s="27"/>
      <c r="X40" s="27">
        <v>1</v>
      </c>
      <c r="Y40" s="27">
        <v>2.5</v>
      </c>
      <c r="Z40" s="27">
        <v>0.5</v>
      </c>
      <c r="AA40" s="27"/>
      <c r="AB40" s="27">
        <v>1</v>
      </c>
      <c r="AC40" s="28">
        <v>0</v>
      </c>
      <c r="AD40" s="27"/>
      <c r="AE40" s="27">
        <v>1</v>
      </c>
      <c r="AF40" s="27">
        <v>0</v>
      </c>
      <c r="AG40" s="27">
        <v>2</v>
      </c>
      <c r="AH40" s="27"/>
      <c r="AI40" s="14"/>
      <c r="AJ40" s="14"/>
      <c r="AK40" s="14"/>
      <c r="AL40" s="14"/>
      <c r="AM40" s="14"/>
      <c r="AN40" s="14"/>
      <c r="AO40" s="14"/>
      <c r="AP40" s="14"/>
      <c r="AQ40" s="14"/>
    </row>
    <row r="41" ht="16.5" spans="1:43">
      <c r="A41" s="23" t="s">
        <v>23</v>
      </c>
      <c r="B41" s="23" t="s">
        <v>17</v>
      </c>
      <c r="C41" s="23" t="s">
        <v>97</v>
      </c>
      <c r="D41" s="27"/>
      <c r="E41" s="27"/>
      <c r="F41" s="28"/>
      <c r="G41" s="27"/>
      <c r="H41" s="28"/>
      <c r="I41" s="27"/>
      <c r="J41" s="27"/>
      <c r="K41" s="28"/>
      <c r="L41" s="28"/>
      <c r="M41" s="39"/>
      <c r="N41" s="27"/>
      <c r="O41" s="27"/>
      <c r="P41" s="27">
        <v>4</v>
      </c>
      <c r="Q41" s="27">
        <v>4</v>
      </c>
      <c r="R41" s="27">
        <v>4</v>
      </c>
      <c r="S41" s="27">
        <v>4</v>
      </c>
      <c r="T41" s="27">
        <v>4</v>
      </c>
      <c r="U41" s="39">
        <v>4</v>
      </c>
      <c r="V41" s="27">
        <v>4</v>
      </c>
      <c r="W41" s="27"/>
      <c r="X41" s="27">
        <v>4</v>
      </c>
      <c r="Y41" s="27">
        <v>4</v>
      </c>
      <c r="Z41" s="27">
        <v>4</v>
      </c>
      <c r="AA41" s="27">
        <v>4</v>
      </c>
      <c r="AB41" s="27">
        <v>4</v>
      </c>
      <c r="AC41" s="27">
        <v>4</v>
      </c>
      <c r="AD41" s="27"/>
      <c r="AE41" s="27">
        <v>4</v>
      </c>
      <c r="AF41" s="27">
        <v>4</v>
      </c>
      <c r="AG41" s="27">
        <v>4</v>
      </c>
      <c r="AH41" s="27">
        <v>4</v>
      </c>
      <c r="AI41" s="14">
        <f>IF(A41="","",COUNTIF(D41:AH42,"&gt;2")/2)</f>
        <v>17</v>
      </c>
      <c r="AJ41" s="14" cm="1">
        <f t="array" ref="AJ41">SUMPRODUCT(IFERROR((IFERROR(WEEKDAY($D$3:$AH$3,2),999)&lt;6)*D41:AH42,0))</f>
        <v>87</v>
      </c>
      <c r="AK41" s="14" cm="1">
        <f t="array" ref="AK41">SUMPRODUCT((IFERROR(WEEKDAY($D$3:$AH$3,2),999)&lt;6)*D43:AH43)</f>
        <v>38.5</v>
      </c>
      <c r="AL41" s="14" cm="1">
        <f t="array" ref="AL41">SUMPRODUCT(IFERROR((IFERROR(WEEKDAY($D$3:$AH$3,2),0)&gt;5)*D41:AH43,0))</f>
        <v>63.5</v>
      </c>
      <c r="AM41" s="14">
        <f>IFERROR(SUM(AJ41:AL43),"")</f>
        <v>189</v>
      </c>
      <c r="AN41" s="14" t="s">
        <v>94</v>
      </c>
      <c r="AO41" s="14" cm="1">
        <f t="array" ref="AO41">SUMPRODUCT((IFERROR((D41:AH41+D42:AH42+D43:AH43),0)&gt;8)*1,IFERROR((D41:AH41+D42:AH42+D43:AH43-8),0))</f>
        <v>54</v>
      </c>
      <c r="AP41" s="14">
        <f>SUM(D41:AH43)-AO41</f>
        <v>135</v>
      </c>
      <c r="AQ41" s="14">
        <f>AM41-AO41-AP41</f>
        <v>0</v>
      </c>
    </row>
    <row r="42" ht="16.5" spans="1:43">
      <c r="A42" s="23"/>
      <c r="B42" s="23"/>
      <c r="C42" s="23" t="s">
        <v>100</v>
      </c>
      <c r="D42" s="27"/>
      <c r="E42" s="27"/>
      <c r="F42" s="28"/>
      <c r="G42" s="27"/>
      <c r="H42" s="28"/>
      <c r="I42" s="27"/>
      <c r="J42" s="27"/>
      <c r="K42" s="28"/>
      <c r="L42" s="28"/>
      <c r="M42" s="39"/>
      <c r="N42" s="27"/>
      <c r="O42" s="27"/>
      <c r="P42" s="27">
        <v>4</v>
      </c>
      <c r="Q42" s="27">
        <v>4</v>
      </c>
      <c r="R42" s="27">
        <v>4</v>
      </c>
      <c r="S42" s="27">
        <v>4</v>
      </c>
      <c r="T42" s="27">
        <v>4</v>
      </c>
      <c r="U42" s="39">
        <v>4</v>
      </c>
      <c r="V42" s="27">
        <v>4</v>
      </c>
      <c r="W42" s="27"/>
      <c r="X42" s="27">
        <v>4</v>
      </c>
      <c r="Y42" s="27">
        <v>4</v>
      </c>
      <c r="Z42" s="27">
        <v>4</v>
      </c>
      <c r="AA42" s="27">
        <v>4</v>
      </c>
      <c r="AB42" s="27">
        <v>4</v>
      </c>
      <c r="AC42" s="27">
        <v>3</v>
      </c>
      <c r="AD42" s="27"/>
      <c r="AE42" s="27">
        <v>4</v>
      </c>
      <c r="AF42" s="27">
        <v>4</v>
      </c>
      <c r="AG42" s="27">
        <v>4</v>
      </c>
      <c r="AH42" s="27">
        <v>4</v>
      </c>
      <c r="AI42" s="14"/>
      <c r="AJ42" s="14"/>
      <c r="AK42" s="14"/>
      <c r="AL42" s="14"/>
      <c r="AM42" s="14"/>
      <c r="AN42" s="14"/>
      <c r="AO42" s="14"/>
      <c r="AP42" s="14"/>
      <c r="AQ42" s="14"/>
    </row>
    <row r="43" ht="16.5" spans="1:43">
      <c r="A43" s="30"/>
      <c r="B43" s="23"/>
      <c r="C43" s="30" t="s">
        <v>95</v>
      </c>
      <c r="D43" s="27"/>
      <c r="E43" s="27"/>
      <c r="F43" s="28"/>
      <c r="G43" s="27"/>
      <c r="H43" s="28"/>
      <c r="I43" s="27"/>
      <c r="J43" s="27"/>
      <c r="K43" s="28"/>
      <c r="L43" s="28"/>
      <c r="M43" s="39"/>
      <c r="N43" s="27"/>
      <c r="O43" s="27"/>
      <c r="P43" s="27">
        <v>4.5</v>
      </c>
      <c r="Q43" s="27">
        <v>5.5</v>
      </c>
      <c r="R43" s="27">
        <v>4</v>
      </c>
      <c r="S43" s="27">
        <v>6</v>
      </c>
      <c r="T43" s="27">
        <v>3</v>
      </c>
      <c r="U43" s="39">
        <v>5</v>
      </c>
      <c r="V43" s="27">
        <v>4</v>
      </c>
      <c r="W43" s="27"/>
      <c r="X43" s="27">
        <v>4</v>
      </c>
      <c r="Y43" s="27">
        <v>3</v>
      </c>
      <c r="Z43" s="27">
        <v>0.5</v>
      </c>
      <c r="AA43" s="27">
        <v>3.5</v>
      </c>
      <c r="AB43" s="27">
        <v>3.5</v>
      </c>
      <c r="AC43" s="27">
        <v>0</v>
      </c>
      <c r="AD43" s="27"/>
      <c r="AE43" s="27">
        <v>3</v>
      </c>
      <c r="AF43" s="27">
        <v>0</v>
      </c>
      <c r="AG43" s="27">
        <v>2</v>
      </c>
      <c r="AH43" s="27">
        <v>2.5</v>
      </c>
      <c r="AI43" s="14"/>
      <c r="AJ43" s="14"/>
      <c r="AK43" s="14"/>
      <c r="AL43" s="14"/>
      <c r="AM43" s="14"/>
      <c r="AN43" s="14"/>
      <c r="AO43" s="14"/>
      <c r="AP43" s="14"/>
      <c r="AQ43" s="14"/>
    </row>
    <row r="44" ht="16.5" spans="1:43">
      <c r="A44" s="26" t="s">
        <v>28</v>
      </c>
      <c r="B44" s="23" t="s">
        <v>17</v>
      </c>
      <c r="C44" s="23" t="s">
        <v>97</v>
      </c>
      <c r="D44" s="27"/>
      <c r="E44" s="27"/>
      <c r="F44" s="28"/>
      <c r="G44" s="27"/>
      <c r="H44" s="28"/>
      <c r="I44" s="27"/>
      <c r="J44" s="27"/>
      <c r="K44" s="28"/>
      <c r="L44" s="28">
        <v>4</v>
      </c>
      <c r="M44" s="39">
        <v>4</v>
      </c>
      <c r="N44" s="27">
        <v>4</v>
      </c>
      <c r="O44" s="27">
        <v>4</v>
      </c>
      <c r="P44" s="27">
        <v>4</v>
      </c>
      <c r="Q44" s="27">
        <v>3.5</v>
      </c>
      <c r="R44" s="27"/>
      <c r="S44" s="27">
        <v>4</v>
      </c>
      <c r="T44" s="27">
        <v>4</v>
      </c>
      <c r="U44" s="39">
        <v>4</v>
      </c>
      <c r="V44" s="27">
        <v>4</v>
      </c>
      <c r="W44" s="27"/>
      <c r="X44" s="27">
        <v>4</v>
      </c>
      <c r="Y44" s="27">
        <v>4</v>
      </c>
      <c r="Z44" s="27">
        <v>4</v>
      </c>
      <c r="AA44" s="27">
        <v>4</v>
      </c>
      <c r="AB44" s="27">
        <v>4</v>
      </c>
      <c r="AC44" s="27">
        <v>4</v>
      </c>
      <c r="AD44" s="27"/>
      <c r="AE44" s="27">
        <v>4</v>
      </c>
      <c r="AF44" s="27">
        <v>4</v>
      </c>
      <c r="AG44" s="27">
        <v>4</v>
      </c>
      <c r="AH44" s="27">
        <v>4</v>
      </c>
      <c r="AI44" s="14">
        <f>IF(A44="","",COUNTIF(D44:AH45,"&gt;2")/2)</f>
        <v>19.5</v>
      </c>
      <c r="AJ44" s="14" cm="1">
        <f t="array" ref="AJ44">SUMPRODUCT(IFERROR((IFERROR(WEEKDAY($D$3:$AH$3,2),999)&lt;6)*D44:AH45,0))</f>
        <v>108.5</v>
      </c>
      <c r="AK44" s="14" cm="1">
        <f t="array" ref="AK44">SUMPRODUCT((IFERROR(WEEKDAY($D$3:$AH$3,2),999)&lt;6)*D46:AH46)</f>
        <v>44</v>
      </c>
      <c r="AL44" s="14" cm="1">
        <f t="array" ref="AL44">SUMPRODUCT(IFERROR((IFERROR(WEEKDAY($D$3:$AH$3,2),0)&gt;5)*D44:AH46,0))</f>
        <v>65</v>
      </c>
      <c r="AM44" s="14">
        <f>IFERROR(SUM(AJ44:AL46),"")</f>
        <v>217.5</v>
      </c>
      <c r="AN44" s="14" t="s">
        <v>94</v>
      </c>
      <c r="AO44" s="14" cm="1">
        <f t="array" ref="AO44">SUMPRODUCT((IFERROR((D44:AH44+D45:AH45+D46:AH46),0)&gt;8)*1,IFERROR((D44:AH44+D45:AH45+D46:AH46-8),0))</f>
        <v>61</v>
      </c>
      <c r="AP44" s="14">
        <f>SUM(D44:AH46)-AO44</f>
        <v>156.5</v>
      </c>
      <c r="AQ44" s="14">
        <f>AM44-AO44-AP44</f>
        <v>0</v>
      </c>
    </row>
    <row r="45" ht="16.5" spans="1:43">
      <c r="A45" s="26"/>
      <c r="B45" s="23"/>
      <c r="C45" s="23" t="s">
        <v>100</v>
      </c>
      <c r="D45" s="27"/>
      <c r="E45" s="27"/>
      <c r="F45" s="28"/>
      <c r="G45" s="27"/>
      <c r="H45" s="28"/>
      <c r="I45" s="27"/>
      <c r="J45" s="27"/>
      <c r="K45" s="28"/>
      <c r="L45" s="28">
        <v>4</v>
      </c>
      <c r="M45" s="39">
        <v>4</v>
      </c>
      <c r="N45" s="27">
        <v>4</v>
      </c>
      <c r="O45" s="27">
        <v>4</v>
      </c>
      <c r="P45" s="27">
        <v>4</v>
      </c>
      <c r="Q45" s="27">
        <v>2</v>
      </c>
      <c r="R45" s="27"/>
      <c r="S45" s="27">
        <v>4</v>
      </c>
      <c r="T45" s="27">
        <v>4</v>
      </c>
      <c r="U45" s="39">
        <v>4</v>
      </c>
      <c r="V45" s="27">
        <v>4</v>
      </c>
      <c r="W45" s="27"/>
      <c r="X45" s="27">
        <v>4</v>
      </c>
      <c r="Y45" s="27">
        <v>4</v>
      </c>
      <c r="Z45" s="27">
        <v>4</v>
      </c>
      <c r="AA45" s="27">
        <v>4</v>
      </c>
      <c r="AB45" s="27">
        <v>4</v>
      </c>
      <c r="AC45" s="27">
        <v>3</v>
      </c>
      <c r="AD45" s="27"/>
      <c r="AE45" s="27">
        <v>4</v>
      </c>
      <c r="AF45" s="27">
        <v>4</v>
      </c>
      <c r="AG45" s="27">
        <v>4</v>
      </c>
      <c r="AH45" s="27">
        <v>4</v>
      </c>
      <c r="AI45" s="14"/>
      <c r="AJ45" s="14"/>
      <c r="AK45" s="14"/>
      <c r="AL45" s="14"/>
      <c r="AM45" s="14"/>
      <c r="AN45" s="14"/>
      <c r="AO45" s="14"/>
      <c r="AP45" s="14"/>
      <c r="AQ45" s="14"/>
    </row>
    <row r="46" ht="16.5" spans="1:43">
      <c r="A46" s="29"/>
      <c r="B46" s="23"/>
      <c r="C46" s="30" t="s">
        <v>95</v>
      </c>
      <c r="D46" s="27"/>
      <c r="E46" s="27"/>
      <c r="F46" s="28"/>
      <c r="G46" s="27"/>
      <c r="H46" s="28"/>
      <c r="I46" s="27"/>
      <c r="J46" s="27"/>
      <c r="K46" s="28"/>
      <c r="L46" s="28">
        <v>5.5</v>
      </c>
      <c r="M46" s="39">
        <v>5</v>
      </c>
      <c r="N46" s="27">
        <v>1</v>
      </c>
      <c r="O46" s="27">
        <v>6</v>
      </c>
      <c r="P46" s="27">
        <v>4.5</v>
      </c>
      <c r="Q46" s="27">
        <v>0</v>
      </c>
      <c r="R46" s="27"/>
      <c r="S46" s="27">
        <v>6</v>
      </c>
      <c r="T46" s="27">
        <v>3</v>
      </c>
      <c r="U46" s="39">
        <v>5</v>
      </c>
      <c r="V46" s="27">
        <v>4</v>
      </c>
      <c r="W46" s="27"/>
      <c r="X46" s="27">
        <v>4</v>
      </c>
      <c r="Y46" s="27">
        <v>3</v>
      </c>
      <c r="Z46" s="27">
        <v>0.5</v>
      </c>
      <c r="AA46" s="27">
        <v>3.5</v>
      </c>
      <c r="AB46" s="27">
        <v>3.5</v>
      </c>
      <c r="AC46" s="27">
        <v>0</v>
      </c>
      <c r="AD46" s="27"/>
      <c r="AE46" s="39">
        <v>2</v>
      </c>
      <c r="AF46" s="27">
        <v>0</v>
      </c>
      <c r="AG46" s="27">
        <v>2</v>
      </c>
      <c r="AH46" s="27">
        <v>2.5</v>
      </c>
      <c r="AI46" s="14"/>
      <c r="AJ46" s="14"/>
      <c r="AK46" s="14"/>
      <c r="AL46" s="14"/>
      <c r="AM46" s="14"/>
      <c r="AN46" s="14"/>
      <c r="AO46" s="14"/>
      <c r="AP46" s="14"/>
      <c r="AQ46" s="14"/>
    </row>
    <row r="47" ht="16.5" spans="1:43">
      <c r="A47" s="22" t="s">
        <v>35</v>
      </c>
      <c r="B47" s="23" t="s">
        <v>17</v>
      </c>
      <c r="C47" s="22" t="s">
        <v>97</v>
      </c>
      <c r="D47" s="24">
        <v>4</v>
      </c>
      <c r="E47" s="24">
        <v>2</v>
      </c>
      <c r="F47" s="24"/>
      <c r="G47" s="24">
        <v>4</v>
      </c>
      <c r="H47" s="24">
        <v>4</v>
      </c>
      <c r="I47" s="24"/>
      <c r="J47" s="24">
        <v>4</v>
      </c>
      <c r="K47" s="24">
        <v>4</v>
      </c>
      <c r="L47" s="24">
        <v>4</v>
      </c>
      <c r="M47" s="24">
        <v>4</v>
      </c>
      <c r="N47" s="24">
        <v>4</v>
      </c>
      <c r="O47" s="24"/>
      <c r="P47" s="24">
        <v>4</v>
      </c>
      <c r="Q47" s="24">
        <v>4</v>
      </c>
      <c r="R47" s="24">
        <v>4</v>
      </c>
      <c r="S47" s="24">
        <v>4</v>
      </c>
      <c r="T47" s="24">
        <v>4</v>
      </c>
      <c r="U47" s="24">
        <v>4</v>
      </c>
      <c r="V47" s="24">
        <v>4</v>
      </c>
      <c r="W47" s="24"/>
      <c r="X47" s="24">
        <v>4</v>
      </c>
      <c r="Y47" s="24"/>
      <c r="Z47" s="24">
        <v>4</v>
      </c>
      <c r="AA47" s="24">
        <v>4</v>
      </c>
      <c r="AB47" s="24">
        <v>3.5</v>
      </c>
      <c r="AC47" s="24"/>
      <c r="AD47" s="24"/>
      <c r="AE47" s="24"/>
      <c r="AF47" s="24"/>
      <c r="AG47" s="24"/>
      <c r="AH47" s="24"/>
      <c r="AI47" s="14">
        <f>IF(A47="","",COUNTIF(D47:AH48,"&gt;2")/2)</f>
        <v>19</v>
      </c>
      <c r="AJ47" s="14" cm="1">
        <f t="array" ref="AJ47">SUMPRODUCT(IFERROR((IFERROR(WEEKDAY($D$3:$AH$3,2),999)&lt;6)*D47:AH48,0))</f>
        <v>104</v>
      </c>
      <c r="AK47" s="14" cm="1">
        <f t="array" ref="AK47">SUMPRODUCT((IFERROR(WEEKDAY($D$3:$AH$3,2),999)&lt;6)*D49:AH49)</f>
        <v>56</v>
      </c>
      <c r="AL47" s="14" cm="1">
        <f t="array" ref="AL47">SUMPRODUCT(IFERROR((IFERROR(WEEKDAY($D$3:$AH$3,2),0)&gt;5)*D47:AH49,0))</f>
        <v>73</v>
      </c>
      <c r="AM47" s="14">
        <f>IFERROR(SUM(AJ47:AL49),"")</f>
        <v>233</v>
      </c>
      <c r="AN47" s="14" t="s">
        <v>94</v>
      </c>
      <c r="AO47" s="14" cm="1">
        <f t="array" ref="AO47">SUMPRODUCT((IFERROR((D47:AH47+D48:AH48+D49:AH49),0)&gt;8)*1,IFERROR((D47:AH47+D48:AH48+D49:AH49-8),0))</f>
        <v>75.5</v>
      </c>
      <c r="AP47" s="14">
        <f>SUM(D47:AH49)-AO47</f>
        <v>157.5</v>
      </c>
      <c r="AQ47" s="14">
        <f>AM47-AO47-AP47</f>
        <v>0</v>
      </c>
    </row>
    <row r="48" ht="16.5" spans="1:43">
      <c r="A48" s="22"/>
      <c r="B48" s="23"/>
      <c r="C48" s="22" t="s">
        <v>100</v>
      </c>
      <c r="D48" s="24">
        <v>4</v>
      </c>
      <c r="E48" s="24"/>
      <c r="F48" s="24">
        <v>4.5</v>
      </c>
      <c r="G48" s="24">
        <v>4</v>
      </c>
      <c r="H48" s="24">
        <v>4</v>
      </c>
      <c r="I48" s="24"/>
      <c r="J48" s="24">
        <v>4</v>
      </c>
      <c r="K48" s="24">
        <v>4</v>
      </c>
      <c r="L48" s="24">
        <v>4</v>
      </c>
      <c r="M48" s="38">
        <v>4</v>
      </c>
      <c r="N48" s="24">
        <v>4</v>
      </c>
      <c r="O48" s="24"/>
      <c r="P48" s="24">
        <v>4</v>
      </c>
      <c r="Q48" s="24">
        <v>4</v>
      </c>
      <c r="R48" s="24">
        <v>4</v>
      </c>
      <c r="S48" s="24">
        <v>4</v>
      </c>
      <c r="T48" s="24">
        <v>4</v>
      </c>
      <c r="U48" s="38">
        <v>4</v>
      </c>
      <c r="V48" s="24">
        <v>4</v>
      </c>
      <c r="W48" s="24"/>
      <c r="X48" s="24">
        <v>4</v>
      </c>
      <c r="Y48" s="24"/>
      <c r="Z48" s="24">
        <v>4</v>
      </c>
      <c r="AA48" s="24">
        <v>4</v>
      </c>
      <c r="AB48" s="24">
        <v>0</v>
      </c>
      <c r="AC48" s="24"/>
      <c r="AD48" s="24"/>
      <c r="AE48" s="24"/>
      <c r="AF48" s="24"/>
      <c r="AG48" s="24"/>
      <c r="AH48" s="24"/>
      <c r="AI48" s="14"/>
      <c r="AJ48" s="14"/>
      <c r="AK48" s="14"/>
      <c r="AL48" s="14"/>
      <c r="AM48" s="14"/>
      <c r="AN48" s="14"/>
      <c r="AO48" s="14"/>
      <c r="AP48" s="14"/>
      <c r="AQ48" s="14"/>
    </row>
    <row r="49" ht="16.5" spans="1:43">
      <c r="A49" s="25"/>
      <c r="B49" s="23"/>
      <c r="C49" s="25" t="s">
        <v>95</v>
      </c>
      <c r="D49" s="24">
        <v>3.5</v>
      </c>
      <c r="E49" s="24"/>
      <c r="F49" s="24">
        <v>6</v>
      </c>
      <c r="G49" s="24">
        <v>5.5</v>
      </c>
      <c r="H49" s="24">
        <v>4.5</v>
      </c>
      <c r="I49" s="24"/>
      <c r="J49" s="24">
        <v>5</v>
      </c>
      <c r="K49" s="24">
        <v>4</v>
      </c>
      <c r="L49" s="24">
        <v>5.5</v>
      </c>
      <c r="M49" s="38">
        <v>5</v>
      </c>
      <c r="N49" s="24">
        <v>4.5</v>
      </c>
      <c r="O49" s="24"/>
      <c r="P49" s="24">
        <v>4.5</v>
      </c>
      <c r="Q49" s="24">
        <v>5.5</v>
      </c>
      <c r="R49" s="24">
        <v>4.5</v>
      </c>
      <c r="S49" s="24">
        <v>5.5</v>
      </c>
      <c r="T49" s="24">
        <v>3</v>
      </c>
      <c r="U49" s="38">
        <v>5</v>
      </c>
      <c r="V49" s="24">
        <v>2</v>
      </c>
      <c r="W49" s="24"/>
      <c r="X49" s="24">
        <v>2</v>
      </c>
      <c r="Y49" s="24"/>
      <c r="Z49" s="24">
        <v>0</v>
      </c>
      <c r="AA49" s="24">
        <v>3.5</v>
      </c>
      <c r="AB49" s="24">
        <v>0</v>
      </c>
      <c r="AC49" s="24"/>
      <c r="AD49" s="24"/>
      <c r="AE49" s="24"/>
      <c r="AF49" s="24"/>
      <c r="AG49" s="24"/>
      <c r="AH49" s="24"/>
      <c r="AI49" s="14"/>
      <c r="AJ49" s="14"/>
      <c r="AK49" s="14"/>
      <c r="AL49" s="14"/>
      <c r="AM49" s="14"/>
      <c r="AN49" s="14"/>
      <c r="AO49" s="14"/>
      <c r="AP49" s="14"/>
      <c r="AQ49" s="14"/>
    </row>
    <row r="50" ht="16.5" spans="1:43">
      <c r="A50" s="22" t="s">
        <v>25</v>
      </c>
      <c r="B50" s="23" t="s">
        <v>17</v>
      </c>
      <c r="C50" s="25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>
        <v>4</v>
      </c>
      <c r="S50" s="24">
        <v>4</v>
      </c>
      <c r="T50" s="24">
        <v>4</v>
      </c>
      <c r="U50" s="24">
        <v>4</v>
      </c>
      <c r="V50" s="24">
        <v>2.5</v>
      </c>
      <c r="W50" s="24"/>
      <c r="X50" s="24">
        <v>4</v>
      </c>
      <c r="Y50" s="24">
        <v>4</v>
      </c>
      <c r="Z50" s="24">
        <v>4</v>
      </c>
      <c r="AA50" s="24">
        <v>4</v>
      </c>
      <c r="AB50" s="24">
        <v>4</v>
      </c>
      <c r="AC50" s="24">
        <v>4</v>
      </c>
      <c r="AD50" s="24"/>
      <c r="AE50" s="24">
        <v>4</v>
      </c>
      <c r="AF50" s="24">
        <v>4</v>
      </c>
      <c r="AG50" s="24"/>
      <c r="AH50" s="24"/>
      <c r="AI50" s="14">
        <f>IF(A50="","",COUNTIF(D50:AH51,"&gt;2")/2)</f>
        <v>12.5</v>
      </c>
      <c r="AJ50" s="14" cm="1">
        <f t="array" ref="AJ50">SUMPRODUCT(IFERROR((IFERROR(WEEKDAY($D$3:$AH$3,2),999)&lt;6)*D50:AH51,0))</f>
        <v>61.5</v>
      </c>
      <c r="AK50" s="14" cm="1">
        <f t="array" ref="AK50">SUMPRODUCT((IFERROR(WEEKDAY($D$3:$AH$3,2),999)&lt;6)*D52:AH52)</f>
        <v>21.5</v>
      </c>
      <c r="AL50" s="14" cm="1">
        <f t="array" ref="AL50">SUMPRODUCT(IFERROR((IFERROR(WEEKDAY($D$3:$AH$3,2),0)&gt;5)*D50:AH52,0))</f>
        <v>51</v>
      </c>
      <c r="AM50" s="14">
        <f>IFERROR(SUM(AJ50:AL52),"")</f>
        <v>134</v>
      </c>
      <c r="AN50" s="14" t="s">
        <v>94</v>
      </c>
      <c r="AO50" s="14" cm="1">
        <f t="array" ref="AO50">SUMPRODUCT((IFERROR((D50:AH50+D51:AH51+D52:AH52),0)&gt;8)*1,IFERROR((D50:AH50+D51:AH51+D52:AH52-8),0))</f>
        <v>33.5</v>
      </c>
      <c r="AP50" s="14">
        <f>SUM(D50:AH52)-AO50</f>
        <v>100.5</v>
      </c>
      <c r="AQ50" s="14">
        <f>AM50-AO50-AP50</f>
        <v>0</v>
      </c>
    </row>
    <row r="51" ht="16.5" spans="1:43">
      <c r="A51" s="22"/>
      <c r="B51" s="23"/>
      <c r="C51" s="22"/>
      <c r="D51" s="24"/>
      <c r="E51" s="24"/>
      <c r="F51" s="24"/>
      <c r="G51" s="24"/>
      <c r="H51" s="24"/>
      <c r="I51" s="24"/>
      <c r="J51" s="24"/>
      <c r="K51" s="24"/>
      <c r="L51" s="24"/>
      <c r="M51" s="38"/>
      <c r="N51" s="24"/>
      <c r="O51" s="24"/>
      <c r="P51" s="24"/>
      <c r="Q51" s="24"/>
      <c r="R51" s="24">
        <v>4</v>
      </c>
      <c r="S51" s="24">
        <v>4</v>
      </c>
      <c r="T51" s="24">
        <v>4</v>
      </c>
      <c r="U51" s="38">
        <v>4</v>
      </c>
      <c r="V51" s="24">
        <v>4</v>
      </c>
      <c r="W51" s="24"/>
      <c r="X51" s="24">
        <v>4</v>
      </c>
      <c r="Y51" s="24">
        <v>4</v>
      </c>
      <c r="Z51" s="24">
        <v>4</v>
      </c>
      <c r="AA51" s="24">
        <v>4</v>
      </c>
      <c r="AB51" s="24">
        <v>4</v>
      </c>
      <c r="AC51" s="24">
        <v>3</v>
      </c>
      <c r="AD51" s="24"/>
      <c r="AE51" s="24">
        <v>4</v>
      </c>
      <c r="AF51" s="24">
        <v>1.5</v>
      </c>
      <c r="AG51" s="24"/>
      <c r="AH51" s="24"/>
      <c r="AI51" s="14"/>
      <c r="AJ51" s="14"/>
      <c r="AK51" s="14"/>
      <c r="AL51" s="14"/>
      <c r="AM51" s="14"/>
      <c r="AN51" s="14"/>
      <c r="AO51" s="14"/>
      <c r="AP51" s="14"/>
      <c r="AQ51" s="14"/>
    </row>
    <row r="52" ht="16.5" spans="1:43">
      <c r="A52" s="25"/>
      <c r="B52" s="23"/>
      <c r="C52" s="25"/>
      <c r="D52" s="24"/>
      <c r="E52" s="24"/>
      <c r="F52" s="24"/>
      <c r="G52" s="24"/>
      <c r="H52" s="24"/>
      <c r="I52" s="24"/>
      <c r="J52" s="24"/>
      <c r="K52" s="24"/>
      <c r="L52" s="24"/>
      <c r="M52" s="38"/>
      <c r="N52" s="24"/>
      <c r="O52" s="24"/>
      <c r="P52" s="24"/>
      <c r="Q52" s="24"/>
      <c r="R52" s="24">
        <v>4.5</v>
      </c>
      <c r="S52" s="24">
        <v>5.5</v>
      </c>
      <c r="T52" s="24">
        <v>3</v>
      </c>
      <c r="U52" s="38">
        <v>5</v>
      </c>
      <c r="V52" s="24">
        <v>4</v>
      </c>
      <c r="W52" s="24"/>
      <c r="X52" s="24">
        <v>4</v>
      </c>
      <c r="Y52" s="24">
        <v>3</v>
      </c>
      <c r="Z52" s="24">
        <v>0.5</v>
      </c>
      <c r="AA52" s="24">
        <v>3.5</v>
      </c>
      <c r="AB52" s="24">
        <v>0</v>
      </c>
      <c r="AC52" s="24">
        <v>0</v>
      </c>
      <c r="AD52" s="24"/>
      <c r="AE52" s="38">
        <v>2</v>
      </c>
      <c r="AF52" s="24">
        <v>0</v>
      </c>
      <c r="AG52" s="24"/>
      <c r="AH52" s="24"/>
      <c r="AI52" s="14"/>
      <c r="AJ52" s="14"/>
      <c r="AK52" s="14"/>
      <c r="AL52" s="14"/>
      <c r="AM52" s="14"/>
      <c r="AN52" s="14"/>
      <c r="AO52" s="14"/>
      <c r="AP52" s="14"/>
      <c r="AQ52" s="14"/>
    </row>
    <row r="53" ht="16.5" spans="1:43">
      <c r="A53" s="26" t="s">
        <v>22</v>
      </c>
      <c r="B53" s="23" t="s">
        <v>17</v>
      </c>
      <c r="C53" s="23"/>
      <c r="D53" s="27"/>
      <c r="E53" s="27"/>
      <c r="F53" s="27"/>
      <c r="G53" s="27"/>
      <c r="H53" s="28"/>
      <c r="I53" s="27"/>
      <c r="J53" s="27"/>
      <c r="K53" s="28"/>
      <c r="L53" s="28"/>
      <c r="M53" s="27"/>
      <c r="N53" s="27"/>
      <c r="O53" s="27"/>
      <c r="P53" s="27"/>
      <c r="Q53" s="27"/>
      <c r="R53" s="27">
        <v>4</v>
      </c>
      <c r="S53" s="27">
        <v>4</v>
      </c>
      <c r="T53" s="27">
        <v>4</v>
      </c>
      <c r="U53" s="27">
        <v>4</v>
      </c>
      <c r="V53" s="27">
        <v>4</v>
      </c>
      <c r="W53" s="27"/>
      <c r="X53" s="27">
        <v>4</v>
      </c>
      <c r="Y53" s="27">
        <v>4</v>
      </c>
      <c r="Z53" s="27">
        <v>4</v>
      </c>
      <c r="AA53" s="27">
        <v>4</v>
      </c>
      <c r="AB53" s="27">
        <v>4</v>
      </c>
      <c r="AC53" s="27">
        <v>4</v>
      </c>
      <c r="AD53" s="27"/>
      <c r="AE53" s="27">
        <v>4</v>
      </c>
      <c r="AF53" s="27">
        <v>4</v>
      </c>
      <c r="AG53" s="27">
        <v>4</v>
      </c>
      <c r="AH53" s="27">
        <v>4</v>
      </c>
      <c r="AI53" s="14">
        <f>IF(A53="","",COUNTIF(D53:AH54,"&gt;2")/2)</f>
        <v>15</v>
      </c>
      <c r="AJ53" s="14" cm="1">
        <f t="array" ref="AJ53">SUMPRODUCT(IFERROR((IFERROR(WEEKDAY($D$3:$AH$3,2),999)&lt;6)*D53:AH54,0))</f>
        <v>71</v>
      </c>
      <c r="AK53" s="14" cm="1">
        <f t="array" ref="AK53">SUMPRODUCT((IFERROR(WEEKDAY($D$3:$AH$3,2),999)&lt;6)*D55:AH55)</f>
        <v>27</v>
      </c>
      <c r="AL53" s="14" cm="1">
        <f t="array" ref="AL53">SUMPRODUCT(IFERROR((IFERROR(WEEKDAY($D$3:$AH$3,2),0)&gt;5)*D53:AH55,0))</f>
        <v>63.5</v>
      </c>
      <c r="AM53" s="14">
        <f>IFERROR(SUM(AJ53:AL55),"")</f>
        <v>161.5</v>
      </c>
      <c r="AN53" s="14" t="s">
        <v>94</v>
      </c>
      <c r="AO53" s="14" cm="1">
        <f t="array" ref="AO53">SUMPRODUCT((IFERROR((D53:AH53+D54:AH54+D55:AH55),0)&gt;8)*1,IFERROR((D53:AH53+D54:AH54+D55:AH55-8),0))</f>
        <v>42.5</v>
      </c>
      <c r="AP53" s="14">
        <f>SUM(D53:AH55)-AO53</f>
        <v>119</v>
      </c>
      <c r="AQ53" s="14">
        <f>AM53-AO53-AP53</f>
        <v>0</v>
      </c>
    </row>
    <row r="54" ht="16.5" spans="1:43">
      <c r="A54" s="26"/>
      <c r="B54" s="23"/>
      <c r="C54" s="23"/>
      <c r="D54" s="27"/>
      <c r="E54" s="27"/>
      <c r="F54" s="28"/>
      <c r="G54" s="27"/>
      <c r="H54" s="28"/>
      <c r="I54" s="27"/>
      <c r="J54" s="27"/>
      <c r="K54" s="28"/>
      <c r="L54" s="28"/>
      <c r="M54" s="39"/>
      <c r="N54" s="27"/>
      <c r="O54" s="27"/>
      <c r="P54" s="27"/>
      <c r="Q54" s="27"/>
      <c r="R54" s="27">
        <v>4</v>
      </c>
      <c r="S54" s="27">
        <v>4</v>
      </c>
      <c r="T54" s="27">
        <v>4</v>
      </c>
      <c r="U54" s="39">
        <v>4</v>
      </c>
      <c r="V54" s="27">
        <v>4</v>
      </c>
      <c r="W54" s="27"/>
      <c r="X54" s="27">
        <v>4</v>
      </c>
      <c r="Y54" s="27">
        <v>4</v>
      </c>
      <c r="Z54" s="27">
        <v>4</v>
      </c>
      <c r="AA54" s="27">
        <v>4</v>
      </c>
      <c r="AB54" s="27">
        <v>4</v>
      </c>
      <c r="AC54" s="27">
        <v>3</v>
      </c>
      <c r="AD54" s="27"/>
      <c r="AE54" s="27">
        <v>4</v>
      </c>
      <c r="AF54" s="27">
        <v>4</v>
      </c>
      <c r="AG54" s="27">
        <v>4</v>
      </c>
      <c r="AH54" s="27">
        <v>4</v>
      </c>
      <c r="AI54" s="14"/>
      <c r="AJ54" s="14"/>
      <c r="AK54" s="14"/>
      <c r="AL54" s="14"/>
      <c r="AM54" s="14"/>
      <c r="AN54" s="14"/>
      <c r="AO54" s="14"/>
      <c r="AP54" s="14"/>
      <c r="AQ54" s="14"/>
    </row>
    <row r="55" ht="16.5" spans="1:43">
      <c r="A55" s="29"/>
      <c r="B55" s="23"/>
      <c r="C55" s="30"/>
      <c r="D55" s="27"/>
      <c r="E55" s="27"/>
      <c r="F55" s="28"/>
      <c r="G55" s="27"/>
      <c r="H55" s="28"/>
      <c r="I55" s="27"/>
      <c r="J55" s="27"/>
      <c r="K55" s="28"/>
      <c r="L55" s="28"/>
      <c r="M55" s="39"/>
      <c r="N55" s="27"/>
      <c r="O55" s="27"/>
      <c r="P55" s="27"/>
      <c r="Q55" s="27"/>
      <c r="R55" s="27">
        <v>4.5</v>
      </c>
      <c r="S55" s="27">
        <v>6</v>
      </c>
      <c r="T55" s="27">
        <v>3</v>
      </c>
      <c r="U55" s="39">
        <v>5</v>
      </c>
      <c r="V55" s="27">
        <v>4</v>
      </c>
      <c r="W55" s="27"/>
      <c r="X55" s="27">
        <v>4</v>
      </c>
      <c r="Y55" s="27">
        <v>3</v>
      </c>
      <c r="Z55" s="27">
        <v>0</v>
      </c>
      <c r="AA55" s="27">
        <v>3.5</v>
      </c>
      <c r="AB55" s="27">
        <v>2.5</v>
      </c>
      <c r="AC55" s="27">
        <v>0</v>
      </c>
      <c r="AD55" s="27"/>
      <c r="AE55" s="39">
        <v>2.5</v>
      </c>
      <c r="AF55" s="27">
        <v>0</v>
      </c>
      <c r="AG55" s="27">
        <v>2</v>
      </c>
      <c r="AH55" s="27">
        <v>2.5</v>
      </c>
      <c r="AI55" s="14"/>
      <c r="AJ55" s="14"/>
      <c r="AK55" s="14"/>
      <c r="AL55" s="14"/>
      <c r="AM55" s="14"/>
      <c r="AN55" s="14"/>
      <c r="AO55" s="14"/>
      <c r="AP55" s="14"/>
      <c r="AQ55" s="14"/>
    </row>
    <row r="56" ht="16.5" spans="1:43">
      <c r="A56" s="22" t="s">
        <v>26</v>
      </c>
      <c r="B56" s="23" t="s">
        <v>17</v>
      </c>
      <c r="C56" s="22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>
        <v>4</v>
      </c>
      <c r="S56" s="24">
        <v>4</v>
      </c>
      <c r="T56" s="24">
        <v>2</v>
      </c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14">
        <f>IF(A56="","",COUNTIF(D56:AH57,"&gt;2")/2)</f>
        <v>2</v>
      </c>
      <c r="AJ56" s="14" cm="1">
        <f t="array" ref="AJ56">SUMPRODUCT(IFERROR((IFERROR(WEEKDAY($D$3:$AH$3,2),999)&lt;6)*D56:AH57,0))</f>
        <v>2</v>
      </c>
      <c r="AK56" s="14" cm="1">
        <f t="array" ref="AK56">SUMPRODUCT((IFERROR(WEEKDAY($D$3:$AH$3,2),999)&lt;6)*D58:AH58)</f>
        <v>0</v>
      </c>
      <c r="AL56" s="14" cm="1">
        <f t="array" ref="AL56">SUMPRODUCT(IFERROR((IFERROR(WEEKDAY($D$3:$AH$3,2),0)&gt;5)*D56:AH58,0))</f>
        <v>26</v>
      </c>
      <c r="AM56" s="14">
        <f>IFERROR(SUM(AJ56:AL58),"")</f>
        <v>28</v>
      </c>
      <c r="AN56" s="14" t="s">
        <v>94</v>
      </c>
      <c r="AO56" s="14" cm="1">
        <f t="array" ref="AO56">SUMPRODUCT((IFERROR((D56:AH56+D57:AH57+D58:AH58),0)&gt;8)*1,IFERROR((D56:AH56+D57:AH57+D58:AH58-8),0))</f>
        <v>10</v>
      </c>
      <c r="AP56" s="14">
        <f>SUM(D56:AH58)-AO56</f>
        <v>18</v>
      </c>
      <c r="AQ56" s="14">
        <f>AM56-AO56-AP56</f>
        <v>0</v>
      </c>
    </row>
    <row r="57" ht="16.5" spans="1:43">
      <c r="A57" s="22"/>
      <c r="B57" s="23"/>
      <c r="C57" s="22"/>
      <c r="D57" s="24"/>
      <c r="E57" s="24"/>
      <c r="F57" s="24"/>
      <c r="G57" s="24"/>
      <c r="H57" s="24"/>
      <c r="I57" s="24"/>
      <c r="J57" s="24"/>
      <c r="K57" s="24"/>
      <c r="L57" s="24"/>
      <c r="M57" s="38"/>
      <c r="N57" s="24"/>
      <c r="O57" s="24"/>
      <c r="P57" s="24"/>
      <c r="Q57" s="24"/>
      <c r="R57" s="24">
        <v>4</v>
      </c>
      <c r="S57" s="24">
        <v>4</v>
      </c>
      <c r="T57" s="24"/>
      <c r="U57" s="38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14"/>
      <c r="AJ57" s="14"/>
      <c r="AK57" s="14"/>
      <c r="AL57" s="14"/>
      <c r="AM57" s="14"/>
      <c r="AN57" s="14"/>
      <c r="AO57" s="14"/>
      <c r="AP57" s="14"/>
      <c r="AQ57" s="14"/>
    </row>
    <row r="58" ht="16.5" spans="1:43">
      <c r="A58" s="25"/>
      <c r="B58" s="23"/>
      <c r="C58" s="25"/>
      <c r="D58" s="24"/>
      <c r="E58" s="24"/>
      <c r="F58" s="24"/>
      <c r="G58" s="24"/>
      <c r="H58" s="24"/>
      <c r="I58" s="24"/>
      <c r="J58" s="24"/>
      <c r="K58" s="24"/>
      <c r="L58" s="24"/>
      <c r="M58" s="38"/>
      <c r="N58" s="24"/>
      <c r="O58" s="24"/>
      <c r="P58" s="24"/>
      <c r="Q58" s="24"/>
      <c r="R58" s="24">
        <v>4.5</v>
      </c>
      <c r="S58" s="24">
        <v>5.5</v>
      </c>
      <c r="T58" s="24"/>
      <c r="U58" s="38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14"/>
      <c r="AJ58" s="14"/>
      <c r="AK58" s="14"/>
      <c r="AL58" s="14"/>
      <c r="AM58" s="14"/>
      <c r="AN58" s="14"/>
      <c r="AO58" s="14"/>
      <c r="AP58" s="14"/>
      <c r="AQ58" s="14"/>
    </row>
    <row r="59" ht="16.5" spans="1:43">
      <c r="A59" s="23" t="s">
        <v>24</v>
      </c>
      <c r="B59" s="23" t="s">
        <v>17</v>
      </c>
      <c r="C59" s="23"/>
      <c r="D59" s="27"/>
      <c r="E59" s="27"/>
      <c r="F59" s="27"/>
      <c r="G59" s="27"/>
      <c r="H59" s="28"/>
      <c r="I59" s="27"/>
      <c r="J59" s="27"/>
      <c r="K59" s="28"/>
      <c r="L59" s="28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>
        <v>4</v>
      </c>
      <c r="AB59" s="27">
        <v>4</v>
      </c>
      <c r="AC59" s="27">
        <v>4</v>
      </c>
      <c r="AD59" s="27"/>
      <c r="AE59" s="27">
        <v>4</v>
      </c>
      <c r="AF59" s="41">
        <v>4</v>
      </c>
      <c r="AG59" s="27">
        <v>4</v>
      </c>
      <c r="AH59" s="27">
        <v>4</v>
      </c>
      <c r="AI59" s="14">
        <f>IF(A59="","",COUNTIF(D59:AH60,"&gt;2")/2)</f>
        <v>7</v>
      </c>
      <c r="AJ59" s="14" cm="1">
        <f t="array" ref="AJ59">SUMPRODUCT(IFERROR((IFERROR(WEEKDAY($D$3:$AH$3,2),999)&lt;6)*D59:AH60,0))</f>
        <v>40</v>
      </c>
      <c r="AK59" s="14" cm="1">
        <f t="array" ref="AK59">SUMPRODUCT((IFERROR(WEEKDAY($D$3:$AH$3,2),999)&lt;6)*D61:AH61)</f>
        <v>6.5</v>
      </c>
      <c r="AL59" s="14" cm="1">
        <f t="array" ref="AL59">SUMPRODUCT(IFERROR((IFERROR(WEEKDAY($D$3:$AH$3,2),0)&gt;5)*D59:AH61,0))</f>
        <v>17.5</v>
      </c>
      <c r="AM59" s="14">
        <f>IFERROR(SUM(AJ59:AL61),"")</f>
        <v>64</v>
      </c>
      <c r="AN59" s="14" t="s">
        <v>94</v>
      </c>
      <c r="AO59" s="14" cm="1">
        <f t="array" ref="AO59">SUMPRODUCT((IFERROR((D59:AH59+D60:AH60+D61:AH61),0)&gt;8)*1,IFERROR((D59:AH59+D60:AH60+D61:AH61-8),0))</f>
        <v>8</v>
      </c>
      <c r="AP59" s="14">
        <f>SUM(D59:AH61)-AO59</f>
        <v>56</v>
      </c>
      <c r="AQ59" s="14">
        <f>AM59-AO59-AP59</f>
        <v>0</v>
      </c>
    </row>
    <row r="60" ht="16.5" spans="1:43">
      <c r="A60" s="23"/>
      <c r="B60" s="23"/>
      <c r="C60" s="23"/>
      <c r="D60" s="27"/>
      <c r="E60" s="27"/>
      <c r="F60" s="28"/>
      <c r="G60" s="27"/>
      <c r="H60" s="28"/>
      <c r="I60" s="27"/>
      <c r="J60" s="27"/>
      <c r="K60" s="28"/>
      <c r="L60" s="28"/>
      <c r="M60" s="39"/>
      <c r="N60" s="27"/>
      <c r="O60" s="27"/>
      <c r="P60" s="27"/>
      <c r="Q60" s="27"/>
      <c r="R60" s="27"/>
      <c r="S60" s="27"/>
      <c r="T60" s="27"/>
      <c r="U60" s="39"/>
      <c r="V60" s="27"/>
      <c r="W60" s="27"/>
      <c r="X60" s="27"/>
      <c r="Y60" s="27"/>
      <c r="Z60" s="27"/>
      <c r="AA60" s="27">
        <v>4</v>
      </c>
      <c r="AB60" s="27">
        <v>4</v>
      </c>
      <c r="AC60" s="27">
        <v>4</v>
      </c>
      <c r="AD60" s="27"/>
      <c r="AE60" s="27">
        <v>4</v>
      </c>
      <c r="AF60" s="41">
        <v>4</v>
      </c>
      <c r="AG60" s="27">
        <v>4</v>
      </c>
      <c r="AH60" s="27">
        <v>4</v>
      </c>
      <c r="AI60" s="14"/>
      <c r="AJ60" s="14"/>
      <c r="AK60" s="14"/>
      <c r="AL60" s="14"/>
      <c r="AM60" s="14"/>
      <c r="AN60" s="14"/>
      <c r="AO60" s="14"/>
      <c r="AP60" s="14"/>
      <c r="AQ60" s="14"/>
    </row>
    <row r="61" ht="16.5" spans="1:43">
      <c r="A61" s="30"/>
      <c r="B61" s="23"/>
      <c r="C61" s="30"/>
      <c r="D61" s="27"/>
      <c r="E61" s="27"/>
      <c r="F61" s="28"/>
      <c r="G61" s="27"/>
      <c r="H61" s="28"/>
      <c r="I61" s="27"/>
      <c r="J61" s="27"/>
      <c r="K61" s="28"/>
      <c r="L61" s="28"/>
      <c r="M61" s="39"/>
      <c r="N61" s="27"/>
      <c r="O61" s="27"/>
      <c r="P61" s="27"/>
      <c r="Q61" s="27"/>
      <c r="R61" s="27"/>
      <c r="S61" s="27"/>
      <c r="T61" s="27"/>
      <c r="U61" s="39"/>
      <c r="V61" s="27"/>
      <c r="W61" s="27"/>
      <c r="X61" s="27"/>
      <c r="Y61" s="27"/>
      <c r="Z61" s="27"/>
      <c r="AA61" s="27">
        <v>3.5</v>
      </c>
      <c r="AB61" s="27">
        <v>0</v>
      </c>
      <c r="AC61" s="39">
        <v>0.5</v>
      </c>
      <c r="AD61" s="27"/>
      <c r="AE61" s="39">
        <v>2</v>
      </c>
      <c r="AF61" s="41">
        <v>1.5</v>
      </c>
      <c r="AG61" s="27">
        <v>0</v>
      </c>
      <c r="AH61" s="27">
        <v>0.5</v>
      </c>
      <c r="AI61" s="14"/>
      <c r="AJ61" s="14"/>
      <c r="AK61" s="14"/>
      <c r="AL61" s="14"/>
      <c r="AM61" s="14"/>
      <c r="AN61" s="14"/>
      <c r="AO61" s="14"/>
      <c r="AP61" s="14"/>
      <c r="AQ61" s="14"/>
    </row>
    <row r="62" ht="16.5" spans="1:43">
      <c r="A62" s="31" t="s">
        <v>48</v>
      </c>
      <c r="B62" s="32" t="s">
        <v>102</v>
      </c>
      <c r="C62" s="33" t="s">
        <v>97</v>
      </c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42">
        <v>4</v>
      </c>
      <c r="Z62" s="34">
        <v>4</v>
      </c>
      <c r="AA62" s="34">
        <v>4</v>
      </c>
      <c r="AB62" s="34">
        <v>2</v>
      </c>
      <c r="AC62" s="34"/>
      <c r="AD62" s="34"/>
      <c r="AE62" s="34">
        <v>2</v>
      </c>
      <c r="AF62" s="34">
        <v>4</v>
      </c>
      <c r="AG62" s="34">
        <v>4</v>
      </c>
      <c r="AH62" s="34">
        <v>4</v>
      </c>
      <c r="AI62" s="14">
        <f>IF(A62="","",COUNTIF(D62:AH63,"&gt;2")/2)</f>
        <v>7.5</v>
      </c>
      <c r="AJ62" s="14" cm="1">
        <f t="array" ref="AJ62">SUMPRODUCT(IFERROR((IFERROR(WEEKDAY($D$3:$AH$3,2),999)&lt;6)*D62:AH63,0))</f>
        <v>31</v>
      </c>
      <c r="AK62" s="14" cm="1">
        <f t="array" ref="AK62">SUMPRODUCT((IFERROR(WEEKDAY($D$3:$AH$3,2),999)&lt;6)*D64:AH64)</f>
        <v>27.5</v>
      </c>
      <c r="AL62" s="14" cm="1">
        <f t="array" ref="AL62">SUMPRODUCT(IFERROR((IFERROR(WEEKDAY($D$3:$AH$3,2),0)&gt;5)*D62:AH64,0))</f>
        <v>45.5</v>
      </c>
      <c r="AM62" s="14">
        <f>IFERROR(SUM(AJ62:AL64),"")</f>
        <v>104</v>
      </c>
      <c r="AN62" s="14" t="s">
        <v>94</v>
      </c>
      <c r="AO62" s="14" cm="1">
        <f t="array" ref="AO62">SUMPRODUCT((IFERROR((D62:AH62+D63:AH63+D64:AH64),0)&gt;8)*1,IFERROR((D62:AH62+D63:AH63+D64:AH64-8),0))</f>
        <v>24</v>
      </c>
      <c r="AP62" s="14">
        <f>SUM(D62:AH64)-AO62</f>
        <v>80</v>
      </c>
      <c r="AQ62" s="14">
        <f>AM62-AO62-AP62</f>
        <v>0</v>
      </c>
    </row>
    <row r="63" ht="16.5" spans="1:43">
      <c r="A63" s="35"/>
      <c r="B63" s="32"/>
      <c r="C63" s="33" t="s">
        <v>100</v>
      </c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42">
        <v>4</v>
      </c>
      <c r="Z63" s="34">
        <v>4</v>
      </c>
      <c r="AA63" s="34">
        <v>4</v>
      </c>
      <c r="AB63" s="34">
        <v>0.5</v>
      </c>
      <c r="AC63" s="34">
        <v>2.5</v>
      </c>
      <c r="AD63" s="34">
        <v>4</v>
      </c>
      <c r="AE63" s="34">
        <v>4</v>
      </c>
      <c r="AF63" s="34">
        <v>4</v>
      </c>
      <c r="AG63" s="34">
        <v>4</v>
      </c>
      <c r="AH63" s="34">
        <v>4</v>
      </c>
      <c r="AI63" s="14"/>
      <c r="AJ63" s="14"/>
      <c r="AK63" s="14"/>
      <c r="AL63" s="14"/>
      <c r="AM63" s="14"/>
      <c r="AN63" s="14"/>
      <c r="AO63" s="14"/>
      <c r="AP63" s="14"/>
      <c r="AQ63" s="14"/>
    </row>
    <row r="64" ht="16.5" spans="1:43">
      <c r="A64" s="36"/>
      <c r="B64" s="32"/>
      <c r="C64" s="33" t="s">
        <v>95</v>
      </c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42">
        <v>4</v>
      </c>
      <c r="Z64" s="34">
        <v>3</v>
      </c>
      <c r="AA64" s="34">
        <v>3</v>
      </c>
      <c r="AB64" s="34">
        <v>7</v>
      </c>
      <c r="AC64" s="34">
        <v>7.5</v>
      </c>
      <c r="AD64" s="34">
        <v>4.5</v>
      </c>
      <c r="AE64" s="34">
        <v>2</v>
      </c>
      <c r="AF64" s="34">
        <v>5</v>
      </c>
      <c r="AG64" s="34">
        <v>1.5</v>
      </c>
      <c r="AH64" s="34">
        <v>3.5</v>
      </c>
      <c r="AI64" s="14"/>
      <c r="AJ64" s="14"/>
      <c r="AK64" s="14"/>
      <c r="AL64" s="14"/>
      <c r="AM64" s="14"/>
      <c r="AN64" s="14"/>
      <c r="AO64" s="14"/>
      <c r="AP64" s="14"/>
      <c r="AQ64" s="14"/>
    </row>
    <row r="65" ht="16.5" spans="1:43">
      <c r="A65" s="31" t="s">
        <v>49</v>
      </c>
      <c r="B65" s="32" t="s">
        <v>102</v>
      </c>
      <c r="C65" s="33" t="s">
        <v>97</v>
      </c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42"/>
      <c r="Z65" s="34">
        <v>4</v>
      </c>
      <c r="AA65" s="34">
        <v>4</v>
      </c>
      <c r="AB65" s="34">
        <v>2</v>
      </c>
      <c r="AC65" s="34"/>
      <c r="AD65" s="34"/>
      <c r="AE65" s="34">
        <v>2</v>
      </c>
      <c r="AF65" s="34">
        <v>4</v>
      </c>
      <c r="AG65" s="34">
        <v>4</v>
      </c>
      <c r="AH65" s="34">
        <v>4</v>
      </c>
      <c r="AI65" s="14">
        <f>IF(A65="","",COUNTIF(D65:AH66,"&gt;2")/2)</f>
        <v>6.5</v>
      </c>
      <c r="AJ65" s="14" cm="1">
        <f t="array" ref="AJ65">SUMPRODUCT(IFERROR((IFERROR(WEEKDAY($D$3:$AH$3,2),999)&lt;6)*D65:AH66,0))</f>
        <v>32.5</v>
      </c>
      <c r="AK65" s="14" cm="1">
        <f t="array" ref="AK65">SUMPRODUCT((IFERROR(WEEKDAY($D$3:$AH$3,2),999)&lt;6)*D67:AH67)</f>
        <v>27.5</v>
      </c>
      <c r="AL65" s="14" cm="1">
        <f t="array" ref="AL65">SUMPRODUCT(IFERROR((IFERROR(WEEKDAY($D$3:$AH$3,2),0)&gt;5)*D65:AH67,0))</f>
        <v>33.5</v>
      </c>
      <c r="AM65" s="14">
        <f>IFERROR(SUM(AJ65:AL67),"")</f>
        <v>93.5</v>
      </c>
      <c r="AN65" s="14" t="s">
        <v>94</v>
      </c>
      <c r="AO65" s="14" cm="1">
        <f t="array" ref="AO65">SUMPRODUCT((IFERROR((D65:AH65+D66:AH66+D67:AH67),0)&gt;8)*1,IFERROR((D65:AH65+D66:AH66+D67:AH67-8),0))</f>
        <v>21.5</v>
      </c>
      <c r="AP65" s="14">
        <f>SUM(D65:AH67)-AO65</f>
        <v>72</v>
      </c>
      <c r="AQ65" s="14">
        <f>AM65-AO65-AP65</f>
        <v>0</v>
      </c>
    </row>
    <row r="66" ht="16.5" spans="1:43">
      <c r="A66" s="35"/>
      <c r="B66" s="32"/>
      <c r="C66" s="33" t="s">
        <v>100</v>
      </c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42"/>
      <c r="Z66" s="34">
        <v>4</v>
      </c>
      <c r="AA66" s="34">
        <v>4</v>
      </c>
      <c r="AB66" s="34">
        <v>0.5</v>
      </c>
      <c r="AC66" s="34">
        <v>4</v>
      </c>
      <c r="AD66" s="34">
        <v>4</v>
      </c>
      <c r="AE66" s="34">
        <v>4</v>
      </c>
      <c r="AF66" s="34">
        <v>4</v>
      </c>
      <c r="AG66" s="34">
        <v>4</v>
      </c>
      <c r="AH66" s="34">
        <v>4</v>
      </c>
      <c r="AI66" s="14"/>
      <c r="AJ66" s="14"/>
      <c r="AK66" s="14"/>
      <c r="AL66" s="14"/>
      <c r="AM66" s="14"/>
      <c r="AN66" s="14"/>
      <c r="AO66" s="14"/>
      <c r="AP66" s="14"/>
      <c r="AQ66" s="14"/>
    </row>
    <row r="67" ht="16.5" spans="1:43">
      <c r="A67" s="36"/>
      <c r="B67" s="32"/>
      <c r="C67" s="33" t="s">
        <v>95</v>
      </c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42"/>
      <c r="Z67" s="34">
        <v>3</v>
      </c>
      <c r="AA67" s="34">
        <v>3</v>
      </c>
      <c r="AB67" s="34">
        <v>7</v>
      </c>
      <c r="AC67" s="34">
        <v>7.5</v>
      </c>
      <c r="AD67" s="34">
        <v>4.5</v>
      </c>
      <c r="AE67" s="34">
        <v>2</v>
      </c>
      <c r="AF67" s="34">
        <v>5</v>
      </c>
      <c r="AG67" s="34">
        <v>1.5</v>
      </c>
      <c r="AH67" s="34">
        <v>3.5</v>
      </c>
      <c r="AI67" s="14"/>
      <c r="AJ67" s="14"/>
      <c r="AK67" s="14"/>
      <c r="AL67" s="14"/>
      <c r="AM67" s="14"/>
      <c r="AN67" s="14"/>
      <c r="AO67" s="14"/>
      <c r="AP67" s="14"/>
      <c r="AQ67" s="14"/>
    </row>
    <row r="68" ht="16.5" spans="1:43">
      <c r="A68" s="31" t="s">
        <v>46</v>
      </c>
      <c r="B68" s="32" t="s">
        <v>102</v>
      </c>
      <c r="C68" s="33" t="s">
        <v>97</v>
      </c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42"/>
      <c r="Z68" s="34"/>
      <c r="AA68" s="34">
        <v>4</v>
      </c>
      <c r="AB68" s="34">
        <v>4</v>
      </c>
      <c r="AC68" s="34"/>
      <c r="AD68" s="34"/>
      <c r="AE68" s="34">
        <v>2</v>
      </c>
      <c r="AF68" s="34">
        <v>4</v>
      </c>
      <c r="AG68" s="34">
        <v>4</v>
      </c>
      <c r="AH68" s="34" t="s">
        <v>103</v>
      </c>
      <c r="AI68" s="14">
        <f>IF(A68="","",COUNTIF(D68:AH69,"&gt;2")/2)</f>
        <v>5</v>
      </c>
      <c r="AJ68" s="14" cm="1">
        <f t="array" ref="AJ68">SUMPRODUCT(IFERROR((IFERROR(WEEKDAY($D$3:$AH$3,2),999)&lt;6)*D68:AH69,0))</f>
        <v>26.5</v>
      </c>
      <c r="AK68" s="14" cm="1">
        <f t="array" ref="AK68">SUMPRODUCT((IFERROR(WEEKDAY($D$3:$AH$3,2),999)&lt;6)*D70:AH70)</f>
        <v>24</v>
      </c>
      <c r="AL68" s="14" cm="1">
        <f t="array" ref="AL68">SUMPRODUCT(IFERROR((IFERROR(WEEKDAY($D$3:$AH$3,2),0)&gt;5)*D68:AH70,0))</f>
        <v>23.5</v>
      </c>
      <c r="AM68" s="14">
        <f>IFERROR(SUM(AJ68:AL70),"")</f>
        <v>74</v>
      </c>
      <c r="AN68" s="14" t="s">
        <v>94</v>
      </c>
      <c r="AO68" s="14" cm="1">
        <f t="array" ref="AO68">SUMPRODUCT((IFERROR((D68:AH68+D69:AH69+D70:AH70),0)&gt;8)*1,IFERROR((D68:AH68+D69:AH69+D70:AH70-8),0))</f>
        <v>18</v>
      </c>
      <c r="AP68" s="14">
        <f>SUM(D68:AH70)-AO68</f>
        <v>56</v>
      </c>
      <c r="AQ68" s="14">
        <f>AM68-AO68-AP68</f>
        <v>0</v>
      </c>
    </row>
    <row r="69" ht="16.5" spans="1:43">
      <c r="A69" s="35"/>
      <c r="B69" s="32"/>
      <c r="C69" s="33" t="s">
        <v>100</v>
      </c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42"/>
      <c r="Z69" s="34"/>
      <c r="AA69" s="34">
        <v>4</v>
      </c>
      <c r="AB69" s="34">
        <v>0.5</v>
      </c>
      <c r="AC69" s="34">
        <v>4</v>
      </c>
      <c r="AD69" s="34">
        <v>4</v>
      </c>
      <c r="AE69" s="34">
        <v>4</v>
      </c>
      <c r="AF69" s="34">
        <v>4</v>
      </c>
      <c r="AG69" s="34">
        <v>4</v>
      </c>
      <c r="AH69" s="34" t="s">
        <v>103</v>
      </c>
      <c r="AI69" s="14"/>
      <c r="AJ69" s="14"/>
      <c r="AK69" s="14"/>
      <c r="AL69" s="14"/>
      <c r="AM69" s="14"/>
      <c r="AN69" s="14"/>
      <c r="AO69" s="14"/>
      <c r="AP69" s="14"/>
      <c r="AQ69" s="14"/>
    </row>
    <row r="70" ht="16.5" spans="1:43">
      <c r="A70" s="36"/>
      <c r="B70" s="32"/>
      <c r="C70" s="33" t="s">
        <v>95</v>
      </c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42"/>
      <c r="Z70" s="34"/>
      <c r="AA70" s="34">
        <v>3</v>
      </c>
      <c r="AB70" s="34">
        <v>7</v>
      </c>
      <c r="AC70" s="34">
        <v>7.5</v>
      </c>
      <c r="AD70" s="34">
        <v>4.5</v>
      </c>
      <c r="AE70" s="34">
        <v>2</v>
      </c>
      <c r="AF70" s="34">
        <v>6</v>
      </c>
      <c r="AG70" s="34">
        <v>1.5</v>
      </c>
      <c r="AH70" s="34"/>
      <c r="AI70" s="14"/>
      <c r="AJ70" s="14"/>
      <c r="AK70" s="14"/>
      <c r="AL70" s="14"/>
      <c r="AM70" s="14"/>
      <c r="AN70" s="14"/>
      <c r="AO70" s="14"/>
      <c r="AP70" s="14"/>
      <c r="AQ70" s="14"/>
    </row>
    <row r="71" ht="16.5" spans="1:43">
      <c r="A71" s="31" t="s">
        <v>47</v>
      </c>
      <c r="B71" s="32" t="s">
        <v>102</v>
      </c>
      <c r="C71" s="33" t="s">
        <v>97</v>
      </c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42"/>
      <c r="Z71" s="34"/>
      <c r="AA71" s="34">
        <v>4</v>
      </c>
      <c r="AB71" s="34">
        <v>4</v>
      </c>
      <c r="AC71" s="34"/>
      <c r="AD71" s="34"/>
      <c r="AE71" s="34">
        <v>2</v>
      </c>
      <c r="AF71" s="34">
        <v>4</v>
      </c>
      <c r="AG71" s="34">
        <v>4</v>
      </c>
      <c r="AH71" s="34" t="s">
        <v>103</v>
      </c>
      <c r="AI71" s="14">
        <f>IF(A71="","",COUNTIF(D71:AH72,"&gt;2")/2)</f>
        <v>5</v>
      </c>
      <c r="AJ71" s="14" cm="1">
        <f t="array" ref="AJ71">SUMPRODUCT(IFERROR((IFERROR(WEEKDAY($D$3:$AH$3,2),999)&lt;6)*D71:AH72,0))</f>
        <v>26.5</v>
      </c>
      <c r="AK71" s="14" cm="1">
        <f t="array" ref="AK71">SUMPRODUCT((IFERROR(WEEKDAY($D$3:$AH$3,2),999)&lt;6)*D73:AH73)</f>
        <v>24</v>
      </c>
      <c r="AL71" s="14" cm="1">
        <f t="array" ref="AL71">SUMPRODUCT(IFERROR((IFERROR(WEEKDAY($D$3:$AH$3,2),0)&gt;5)*D71:AH73,0))</f>
        <v>23.5</v>
      </c>
      <c r="AM71" s="14">
        <f>IFERROR(SUM(AJ71:AL73),"")</f>
        <v>74</v>
      </c>
      <c r="AN71" s="14" t="s">
        <v>94</v>
      </c>
      <c r="AO71" s="14" cm="1">
        <f t="array" ref="AO71">SUMPRODUCT((IFERROR((D71:AH71+D72:AH72+D73:AH73),0)&gt;8)*1,IFERROR((D71:AH71+D72:AH72+D73:AH73-8),0))</f>
        <v>18</v>
      </c>
      <c r="AP71" s="14">
        <f>SUM(D71:AH73)-AO71</f>
        <v>56</v>
      </c>
      <c r="AQ71" s="14">
        <f>AM71-AO71-AP71</f>
        <v>0</v>
      </c>
    </row>
    <row r="72" ht="16.5" spans="1:43">
      <c r="A72" s="35"/>
      <c r="B72" s="32"/>
      <c r="C72" s="33" t="s">
        <v>100</v>
      </c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42"/>
      <c r="Z72" s="34"/>
      <c r="AA72" s="34">
        <v>4</v>
      </c>
      <c r="AB72" s="34">
        <v>0.5</v>
      </c>
      <c r="AC72" s="34">
        <v>4</v>
      </c>
      <c r="AD72" s="34">
        <v>4</v>
      </c>
      <c r="AE72" s="34">
        <v>4</v>
      </c>
      <c r="AF72" s="34">
        <v>4</v>
      </c>
      <c r="AG72" s="34">
        <v>4</v>
      </c>
      <c r="AH72" s="34" t="s">
        <v>103</v>
      </c>
      <c r="AI72" s="14"/>
      <c r="AJ72" s="14"/>
      <c r="AK72" s="14"/>
      <c r="AL72" s="14"/>
      <c r="AM72" s="14"/>
      <c r="AN72" s="14"/>
      <c r="AO72" s="14"/>
      <c r="AP72" s="14"/>
      <c r="AQ72" s="14"/>
    </row>
    <row r="73" ht="16.5" spans="1:43">
      <c r="A73" s="36"/>
      <c r="B73" s="32"/>
      <c r="C73" s="33" t="s">
        <v>95</v>
      </c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42"/>
      <c r="Z73" s="34"/>
      <c r="AA73" s="34">
        <v>3</v>
      </c>
      <c r="AB73" s="34">
        <v>7</v>
      </c>
      <c r="AC73" s="34">
        <v>7.5</v>
      </c>
      <c r="AD73" s="34">
        <v>4.5</v>
      </c>
      <c r="AE73" s="34">
        <v>2</v>
      </c>
      <c r="AF73" s="34">
        <v>6</v>
      </c>
      <c r="AG73" s="34">
        <v>1.5</v>
      </c>
      <c r="AH73" s="34"/>
      <c r="AI73" s="14"/>
      <c r="AJ73" s="14"/>
      <c r="AK73" s="14"/>
      <c r="AL73" s="14"/>
      <c r="AM73" s="14"/>
      <c r="AN73" s="14"/>
      <c r="AO73" s="14"/>
      <c r="AP73" s="14"/>
      <c r="AQ73" s="14"/>
    </row>
    <row r="74" ht="18.75" spans="1:43">
      <c r="A74" s="43" t="s">
        <v>63</v>
      </c>
      <c r="B74" s="44" t="s">
        <v>104</v>
      </c>
      <c r="C74" s="44" t="s">
        <v>97</v>
      </c>
      <c r="D74" s="45">
        <v>4</v>
      </c>
      <c r="E74" s="46" t="s">
        <v>105</v>
      </c>
      <c r="F74" s="46" t="s">
        <v>105</v>
      </c>
      <c r="G74" s="46" t="s">
        <v>105</v>
      </c>
      <c r="H74" s="46" t="s">
        <v>105</v>
      </c>
      <c r="I74" s="45">
        <v>4</v>
      </c>
      <c r="J74" s="45">
        <v>4</v>
      </c>
      <c r="K74" s="45">
        <v>4</v>
      </c>
      <c r="L74" s="45">
        <v>4</v>
      </c>
      <c r="M74" s="45">
        <v>4</v>
      </c>
      <c r="N74" s="45">
        <v>4</v>
      </c>
      <c r="O74" s="46">
        <v>3.5</v>
      </c>
      <c r="P74" s="45">
        <v>4</v>
      </c>
      <c r="Q74" s="45">
        <v>4</v>
      </c>
      <c r="R74" s="45">
        <v>4</v>
      </c>
      <c r="S74" s="45">
        <v>4</v>
      </c>
      <c r="T74" s="45">
        <v>4</v>
      </c>
      <c r="U74" s="45" t="s">
        <v>105</v>
      </c>
      <c r="V74" s="45" t="s">
        <v>105</v>
      </c>
      <c r="W74" s="45" t="s">
        <v>103</v>
      </c>
      <c r="X74" s="45" t="s">
        <v>105</v>
      </c>
      <c r="Y74" s="45">
        <v>4</v>
      </c>
      <c r="Z74" s="45" t="s">
        <v>105</v>
      </c>
      <c r="AA74" s="45">
        <v>4</v>
      </c>
      <c r="AB74" s="45" t="s">
        <v>105</v>
      </c>
      <c r="AC74" s="45">
        <v>4</v>
      </c>
      <c r="AD74" s="45">
        <v>4</v>
      </c>
      <c r="AE74" s="45">
        <v>4</v>
      </c>
      <c r="AF74" s="45">
        <v>4</v>
      </c>
      <c r="AG74" s="45">
        <v>4</v>
      </c>
      <c r="AH74" s="45">
        <v>4</v>
      </c>
      <c r="AI74" s="14">
        <f>IF(A74="","",COUNTIF(D74:AH75,"&gt;2")/2)</f>
        <v>20.5</v>
      </c>
      <c r="AJ74" s="14" cm="1">
        <f t="array" ref="AJ74">SUMPRODUCT(IFERROR((IFERROR(WEEKDAY($D$3:$AH$3,2),999)&lt;6)*D74:AH75,0))</f>
        <v>99.5</v>
      </c>
      <c r="AK74" s="14" cm="1">
        <f t="array" ref="AK74">SUMPRODUCT((IFERROR(WEEKDAY($D$3:$AH$3,2),999)&lt;6)*D76:AH76)</f>
        <v>43.5</v>
      </c>
      <c r="AL74" s="14" cm="1">
        <f t="array" ref="AL74">SUMPRODUCT(IFERROR((IFERROR(WEEKDAY($D$3:$AH$3,2),0)&gt;5)*D74:AH76,0))</f>
        <v>92.5</v>
      </c>
      <c r="AM74" s="14">
        <f>IFERROR(SUM(AJ74:AL76),"")</f>
        <v>235.5</v>
      </c>
      <c r="AN74" s="14" t="s">
        <v>94</v>
      </c>
      <c r="AO74" s="14" cm="1">
        <f t="array" ref="AO74">SUMPRODUCT((IFERROR((D74:AH74+D75:AH75+D76:AH76),0)&gt;8)*1,IFERROR((D74:AH74+D75:AH75+D76:AH76-8),0))</f>
        <v>72</v>
      </c>
      <c r="AP74" s="14">
        <f>SUM(D74:AH76)-AO74</f>
        <v>163.5</v>
      </c>
      <c r="AQ74" s="14">
        <f>AM74-AO74-AP74</f>
        <v>0</v>
      </c>
    </row>
    <row r="75" ht="18.75" spans="1:43">
      <c r="A75" s="43"/>
      <c r="B75" s="44"/>
      <c r="C75" s="44" t="s">
        <v>100</v>
      </c>
      <c r="D75" s="45">
        <v>4</v>
      </c>
      <c r="E75" s="46" t="s">
        <v>105</v>
      </c>
      <c r="F75" s="46" t="s">
        <v>105</v>
      </c>
      <c r="G75" s="46" t="s">
        <v>105</v>
      </c>
      <c r="H75" s="46" t="s">
        <v>105</v>
      </c>
      <c r="I75" s="45">
        <v>4</v>
      </c>
      <c r="J75" s="45">
        <v>4</v>
      </c>
      <c r="K75" s="45">
        <v>4</v>
      </c>
      <c r="L75" s="45">
        <v>4</v>
      </c>
      <c r="M75" s="45">
        <v>4</v>
      </c>
      <c r="N75" s="45">
        <v>4</v>
      </c>
      <c r="O75" s="46" t="s">
        <v>105</v>
      </c>
      <c r="P75" s="45">
        <v>4</v>
      </c>
      <c r="Q75" s="45">
        <v>4</v>
      </c>
      <c r="R75" s="45">
        <v>4</v>
      </c>
      <c r="S75" s="45">
        <v>4</v>
      </c>
      <c r="T75" s="45">
        <v>4</v>
      </c>
      <c r="U75" s="45" t="s">
        <v>105</v>
      </c>
      <c r="V75" s="45" t="s">
        <v>105</v>
      </c>
      <c r="W75" s="45" t="s">
        <v>103</v>
      </c>
      <c r="X75" s="45" t="s">
        <v>105</v>
      </c>
      <c r="Y75" s="45">
        <v>4</v>
      </c>
      <c r="Z75" s="45" t="s">
        <v>105</v>
      </c>
      <c r="AA75" s="45">
        <v>4</v>
      </c>
      <c r="AB75" s="45" t="s">
        <v>105</v>
      </c>
      <c r="AC75" s="45">
        <v>4</v>
      </c>
      <c r="AD75" s="45">
        <v>4</v>
      </c>
      <c r="AE75" s="45">
        <v>4</v>
      </c>
      <c r="AF75" s="45">
        <v>4</v>
      </c>
      <c r="AG75" s="45">
        <v>4</v>
      </c>
      <c r="AH75" s="45">
        <v>4</v>
      </c>
      <c r="AI75" s="14"/>
      <c r="AJ75" s="14"/>
      <c r="AK75" s="14"/>
      <c r="AL75" s="14"/>
      <c r="AM75" s="14"/>
      <c r="AN75" s="14"/>
      <c r="AO75" s="14"/>
      <c r="AP75" s="14"/>
      <c r="AQ75" s="14"/>
    </row>
    <row r="76" ht="18.75" spans="1:43">
      <c r="A76" s="43"/>
      <c r="B76" s="44"/>
      <c r="C76" s="44" t="s">
        <v>95</v>
      </c>
      <c r="D76" s="45">
        <v>6</v>
      </c>
      <c r="E76" s="45"/>
      <c r="F76" s="45"/>
      <c r="G76" s="45"/>
      <c r="H76" s="45"/>
      <c r="I76" s="45">
        <v>5</v>
      </c>
      <c r="J76" s="45">
        <v>6</v>
      </c>
      <c r="K76" s="45">
        <v>4</v>
      </c>
      <c r="L76" s="45">
        <v>4.5</v>
      </c>
      <c r="M76" s="45">
        <v>5</v>
      </c>
      <c r="N76" s="45">
        <v>4.5</v>
      </c>
      <c r="O76" s="45"/>
      <c r="P76" s="45">
        <v>5.5</v>
      </c>
      <c r="Q76" s="45">
        <v>5.5</v>
      </c>
      <c r="R76" s="45">
        <v>7.5</v>
      </c>
      <c r="S76" s="45">
        <v>1.5</v>
      </c>
      <c r="T76" s="45"/>
      <c r="U76" s="45"/>
      <c r="V76" s="45"/>
      <c r="W76" s="45"/>
      <c r="X76" s="45"/>
      <c r="Y76" s="83">
        <v>0.5</v>
      </c>
      <c r="Z76" s="45"/>
      <c r="AA76" s="45">
        <v>0.5</v>
      </c>
      <c r="AB76" s="45"/>
      <c r="AC76" s="45">
        <v>3</v>
      </c>
      <c r="AD76" s="45">
        <v>2</v>
      </c>
      <c r="AE76" s="45">
        <v>4</v>
      </c>
      <c r="AF76" s="45">
        <v>0.5</v>
      </c>
      <c r="AG76" s="45">
        <v>4</v>
      </c>
      <c r="AH76" s="45">
        <v>2.5</v>
      </c>
      <c r="AI76" s="14"/>
      <c r="AJ76" s="14"/>
      <c r="AK76" s="14"/>
      <c r="AL76" s="14"/>
      <c r="AM76" s="14"/>
      <c r="AN76" s="14"/>
      <c r="AO76" s="14"/>
      <c r="AP76" s="14"/>
      <c r="AQ76" s="14"/>
    </row>
    <row r="77" ht="18.75" spans="1:43">
      <c r="A77" s="47" t="s">
        <v>65</v>
      </c>
      <c r="B77" s="44" t="s">
        <v>104</v>
      </c>
      <c r="C77" s="44" t="s">
        <v>97</v>
      </c>
      <c r="D77" s="46" t="s">
        <v>105</v>
      </c>
      <c r="E77" s="46" t="s">
        <v>105</v>
      </c>
      <c r="F77" s="46" t="s">
        <v>105</v>
      </c>
      <c r="G77" s="46" t="s">
        <v>105</v>
      </c>
      <c r="H77" s="45">
        <v>4</v>
      </c>
      <c r="I77" s="45">
        <v>4</v>
      </c>
      <c r="J77" s="45">
        <v>4</v>
      </c>
      <c r="K77" s="45">
        <v>4</v>
      </c>
      <c r="L77" s="45">
        <v>4</v>
      </c>
      <c r="M77" s="45">
        <v>4</v>
      </c>
      <c r="N77" s="46" t="s">
        <v>105</v>
      </c>
      <c r="O77" s="45">
        <v>4</v>
      </c>
      <c r="P77" s="45">
        <v>4</v>
      </c>
      <c r="Q77" s="45">
        <v>4</v>
      </c>
      <c r="R77" s="45">
        <v>4</v>
      </c>
      <c r="S77" s="45">
        <v>4</v>
      </c>
      <c r="T77" s="45">
        <v>4</v>
      </c>
      <c r="U77" s="45">
        <v>4</v>
      </c>
      <c r="V77" s="45">
        <v>4</v>
      </c>
      <c r="W77" s="45" t="s">
        <v>103</v>
      </c>
      <c r="X77" s="45">
        <v>4</v>
      </c>
      <c r="Y77" s="45">
        <v>4</v>
      </c>
      <c r="Z77" s="45">
        <v>3.5</v>
      </c>
      <c r="AA77" s="45">
        <v>4</v>
      </c>
      <c r="AB77" s="45">
        <v>4</v>
      </c>
      <c r="AC77" s="45">
        <v>4</v>
      </c>
      <c r="AD77" s="45">
        <v>4</v>
      </c>
      <c r="AE77" s="45">
        <v>4</v>
      </c>
      <c r="AF77" s="45">
        <v>4</v>
      </c>
      <c r="AG77" s="45">
        <v>4</v>
      </c>
      <c r="AH77" s="45">
        <v>3.5</v>
      </c>
      <c r="AI77" s="14">
        <f>IF(A77="","",COUNTIF(D77:AH78,"&gt;2")/2)</f>
        <v>24.5</v>
      </c>
      <c r="AJ77" s="14" cm="1">
        <f t="array" ref="AJ77">SUMPRODUCT(IFERROR((IFERROR(WEEKDAY($D$3:$AH$3,2),999)&lt;6)*D77:AH78,0))</f>
        <v>135.5</v>
      </c>
      <c r="AK77" s="14" cm="1">
        <f t="array" ref="AK77">SUMPRODUCT((IFERROR(WEEKDAY($D$3:$AH$3,2),999)&lt;6)*D79:AH79)</f>
        <v>80</v>
      </c>
      <c r="AL77" s="14" cm="1">
        <f t="array" ref="AL77">SUMPRODUCT(IFERROR((IFERROR(WEEKDAY($D$3:$AH$3,2),0)&gt;5)*D77:AH79,0))</f>
        <v>86.5</v>
      </c>
      <c r="AM77" s="14">
        <f>IFERROR(SUM(AJ77:AL79),"")</f>
        <v>302</v>
      </c>
      <c r="AN77" s="14" t="s">
        <v>94</v>
      </c>
      <c r="AO77" s="14" cm="1">
        <f t="array" ref="AO77">SUMPRODUCT((IFERROR((D77:AH77+D78:AH78+D79:AH79),0)&gt;8)*1,IFERROR((D77:AH77+D78:AH78+D79:AH79-8),0))</f>
        <v>105</v>
      </c>
      <c r="AP77" s="14">
        <f>SUM(D77:AH79)-AO77</f>
        <v>197</v>
      </c>
      <c r="AQ77" s="14">
        <f>AM77-AO77-AP77</f>
        <v>0</v>
      </c>
    </row>
    <row r="78" ht="18.75" spans="1:43">
      <c r="A78" s="47"/>
      <c r="B78" s="44"/>
      <c r="C78" s="44" t="s">
        <v>100</v>
      </c>
      <c r="D78" s="46" t="s">
        <v>105</v>
      </c>
      <c r="E78" s="46" t="s">
        <v>105</v>
      </c>
      <c r="F78" s="46" t="s">
        <v>105</v>
      </c>
      <c r="G78" s="46" t="s">
        <v>105</v>
      </c>
      <c r="H78" s="45">
        <v>4</v>
      </c>
      <c r="I78" s="45">
        <v>4</v>
      </c>
      <c r="J78" s="45">
        <v>4</v>
      </c>
      <c r="K78" s="45">
        <v>4</v>
      </c>
      <c r="L78" s="45">
        <v>4</v>
      </c>
      <c r="M78" s="45">
        <v>4</v>
      </c>
      <c r="N78" s="46">
        <v>4</v>
      </c>
      <c r="O78" s="45">
        <v>4</v>
      </c>
      <c r="P78" s="45">
        <v>4</v>
      </c>
      <c r="Q78" s="45">
        <v>4</v>
      </c>
      <c r="R78" s="45">
        <v>4</v>
      </c>
      <c r="S78" s="45">
        <v>4</v>
      </c>
      <c r="T78" s="45">
        <v>4</v>
      </c>
      <c r="U78" s="45">
        <v>4</v>
      </c>
      <c r="V78" s="45">
        <v>4</v>
      </c>
      <c r="W78" s="45" t="s">
        <v>103</v>
      </c>
      <c r="X78" s="45">
        <v>4</v>
      </c>
      <c r="Y78" s="45">
        <v>4</v>
      </c>
      <c r="Z78" s="45" t="s">
        <v>105</v>
      </c>
      <c r="AA78" s="45">
        <v>4</v>
      </c>
      <c r="AB78" s="45">
        <v>4</v>
      </c>
      <c r="AC78" s="45">
        <v>4</v>
      </c>
      <c r="AD78" s="45">
        <v>4</v>
      </c>
      <c r="AE78" s="45">
        <v>4</v>
      </c>
      <c r="AF78" s="45">
        <v>4</v>
      </c>
      <c r="AG78" s="45">
        <v>4</v>
      </c>
      <c r="AH78" s="45" t="s">
        <v>105</v>
      </c>
      <c r="AI78" s="14"/>
      <c r="AJ78" s="14"/>
      <c r="AK78" s="14"/>
      <c r="AL78" s="14"/>
      <c r="AM78" s="14"/>
      <c r="AN78" s="14"/>
      <c r="AO78" s="14"/>
      <c r="AP78" s="14"/>
      <c r="AQ78" s="14"/>
    </row>
    <row r="79" ht="18.75" spans="1:43">
      <c r="A79" s="47"/>
      <c r="B79" s="44"/>
      <c r="C79" s="44" t="s">
        <v>95</v>
      </c>
      <c r="D79" s="45"/>
      <c r="E79" s="45"/>
      <c r="F79" s="45"/>
      <c r="G79" s="45"/>
      <c r="H79" s="45">
        <v>1.5</v>
      </c>
      <c r="I79" s="45">
        <v>5.5</v>
      </c>
      <c r="J79" s="45">
        <v>5</v>
      </c>
      <c r="K79" s="45">
        <v>4.5</v>
      </c>
      <c r="L79" s="45">
        <v>6.5</v>
      </c>
      <c r="M79" s="45">
        <v>5</v>
      </c>
      <c r="N79" s="45">
        <v>2</v>
      </c>
      <c r="O79" s="45">
        <v>5</v>
      </c>
      <c r="P79" s="45">
        <v>6</v>
      </c>
      <c r="Q79" s="45">
        <v>5.5</v>
      </c>
      <c r="R79" s="45">
        <v>5.5</v>
      </c>
      <c r="S79" s="45">
        <v>1.5</v>
      </c>
      <c r="T79" s="45"/>
      <c r="U79" s="45">
        <v>5</v>
      </c>
      <c r="V79" s="45">
        <v>5.5</v>
      </c>
      <c r="W79" s="45"/>
      <c r="X79" s="45">
        <v>7</v>
      </c>
      <c r="Y79" s="83">
        <v>5.5</v>
      </c>
      <c r="Z79" s="45"/>
      <c r="AA79" s="45">
        <v>11.5</v>
      </c>
      <c r="AB79" s="45">
        <v>4.5</v>
      </c>
      <c r="AC79" s="45">
        <v>2.5</v>
      </c>
      <c r="AD79" s="45">
        <v>4.5</v>
      </c>
      <c r="AE79" s="45">
        <v>4</v>
      </c>
      <c r="AF79" s="45">
        <v>0.5</v>
      </c>
      <c r="AG79" s="45">
        <v>3</v>
      </c>
      <c r="AH79" s="45"/>
      <c r="AI79" s="14"/>
      <c r="AJ79" s="14"/>
      <c r="AK79" s="14"/>
      <c r="AL79" s="14"/>
      <c r="AM79" s="14"/>
      <c r="AN79" s="14"/>
      <c r="AO79" s="14"/>
      <c r="AP79" s="14"/>
      <c r="AQ79" s="14"/>
    </row>
    <row r="80" ht="18.75" spans="1:43">
      <c r="A80" s="47" t="s">
        <v>66</v>
      </c>
      <c r="B80" s="44" t="s">
        <v>104</v>
      </c>
      <c r="C80" s="44" t="s">
        <v>97</v>
      </c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>
        <v>4</v>
      </c>
      <c r="R80" s="45">
        <v>4</v>
      </c>
      <c r="S80" s="45">
        <v>4</v>
      </c>
      <c r="T80" s="45">
        <v>4</v>
      </c>
      <c r="U80" s="45">
        <v>3.5</v>
      </c>
      <c r="V80" s="45">
        <v>4</v>
      </c>
      <c r="W80" s="45" t="s">
        <v>103</v>
      </c>
      <c r="X80" s="45">
        <v>4</v>
      </c>
      <c r="Y80" s="45">
        <v>4</v>
      </c>
      <c r="Z80" s="45">
        <v>4</v>
      </c>
      <c r="AA80" s="45">
        <v>4</v>
      </c>
      <c r="AB80" s="45">
        <v>4</v>
      </c>
      <c r="AC80" s="45">
        <v>4</v>
      </c>
      <c r="AD80" s="45">
        <v>4</v>
      </c>
      <c r="AE80" s="45">
        <v>4</v>
      </c>
      <c r="AF80" s="45">
        <v>4</v>
      </c>
      <c r="AG80" s="45">
        <v>4</v>
      </c>
      <c r="AH80" s="45" t="s">
        <v>105</v>
      </c>
      <c r="AI80" s="14">
        <f>IF(A80="","",COUNTIF(D80:AH81,"&gt;2")/2)</f>
        <v>15.5</v>
      </c>
      <c r="AJ80" s="14" cm="1">
        <f t="array" ref="AJ80">SUMPRODUCT(IFERROR((IFERROR(WEEKDAY($D$3:$AH$3,2),999)&lt;6)*D80:AH81,0))</f>
        <v>75.5</v>
      </c>
      <c r="AK80" s="14" cm="1">
        <f t="array" ref="AK80">SUMPRODUCT((IFERROR(WEEKDAY($D$3:$AH$3,2),999)&lt;6)*D82:AH82)</f>
        <v>41.5</v>
      </c>
      <c r="AL80" s="14" cm="1">
        <f t="array" ref="AL80">SUMPRODUCT(IFERROR((IFERROR(WEEKDAY($D$3:$AH$3,2),0)&gt;5)*D80:AH82,0))</f>
        <v>74.5</v>
      </c>
      <c r="AM80" s="14">
        <f>IFERROR(SUM(AJ80:AL82),"")</f>
        <v>191.5</v>
      </c>
      <c r="AN80" s="14" t="s">
        <v>94</v>
      </c>
      <c r="AO80" s="14" cm="1">
        <f t="array" ref="AO80">SUMPRODUCT((IFERROR((D80:AH80+D81:AH81+D82:AH82),0)&gt;8)*1,IFERROR((D80:AH80+D81:AH81+D82:AH82-8),0))</f>
        <v>68</v>
      </c>
      <c r="AP80" s="14">
        <f>SUM(D80:AH82)-AO80</f>
        <v>123.5</v>
      </c>
      <c r="AQ80" s="14">
        <f>AM80-AO80-AP80</f>
        <v>0</v>
      </c>
    </row>
    <row r="81" ht="18.75" spans="1:43">
      <c r="A81" s="47"/>
      <c r="B81" s="44"/>
      <c r="C81" s="44" t="s">
        <v>100</v>
      </c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>
        <v>4</v>
      </c>
      <c r="R81" s="45">
        <v>4</v>
      </c>
      <c r="S81" s="45">
        <v>4</v>
      </c>
      <c r="T81" s="45">
        <v>4</v>
      </c>
      <c r="U81" s="45"/>
      <c r="V81" s="45">
        <v>4</v>
      </c>
      <c r="W81" s="45" t="s">
        <v>103</v>
      </c>
      <c r="X81" s="45">
        <v>4</v>
      </c>
      <c r="Y81" s="45">
        <v>4</v>
      </c>
      <c r="Z81" s="45">
        <v>4</v>
      </c>
      <c r="AA81" s="45">
        <v>4</v>
      </c>
      <c r="AB81" s="45">
        <v>4</v>
      </c>
      <c r="AC81" s="45">
        <v>4</v>
      </c>
      <c r="AD81" s="45">
        <v>4</v>
      </c>
      <c r="AE81" s="45">
        <v>4</v>
      </c>
      <c r="AF81" s="45">
        <v>4</v>
      </c>
      <c r="AG81" s="45">
        <v>4</v>
      </c>
      <c r="AH81" s="45" t="s">
        <v>105</v>
      </c>
      <c r="AI81" s="14"/>
      <c r="AJ81" s="14"/>
      <c r="AK81" s="14"/>
      <c r="AL81" s="14"/>
      <c r="AM81" s="14"/>
      <c r="AN81" s="14"/>
      <c r="AO81" s="14"/>
      <c r="AP81" s="14"/>
      <c r="AQ81" s="14"/>
    </row>
    <row r="82" ht="18.75" spans="1:43">
      <c r="A82" s="47"/>
      <c r="B82" s="44"/>
      <c r="C82" s="44" t="s">
        <v>95</v>
      </c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>
        <v>3</v>
      </c>
      <c r="R82" s="45">
        <v>2.5</v>
      </c>
      <c r="S82" s="45">
        <v>5</v>
      </c>
      <c r="T82" s="45">
        <v>5.5</v>
      </c>
      <c r="U82" s="45"/>
      <c r="V82" s="45">
        <v>7.5</v>
      </c>
      <c r="W82" s="45"/>
      <c r="X82" s="45">
        <v>7</v>
      </c>
      <c r="Y82" s="83">
        <v>6</v>
      </c>
      <c r="Z82" s="45">
        <v>8</v>
      </c>
      <c r="AA82" s="45">
        <v>1.5</v>
      </c>
      <c r="AB82" s="45">
        <v>4.5</v>
      </c>
      <c r="AC82" s="45">
        <v>3.5</v>
      </c>
      <c r="AD82" s="45">
        <v>3</v>
      </c>
      <c r="AE82" s="45">
        <v>6</v>
      </c>
      <c r="AF82" s="45">
        <v>1</v>
      </c>
      <c r="AG82" s="45">
        <v>4</v>
      </c>
      <c r="AH82" s="45"/>
      <c r="AI82" s="14"/>
      <c r="AJ82" s="14"/>
      <c r="AK82" s="14"/>
      <c r="AL82" s="14"/>
      <c r="AM82" s="14"/>
      <c r="AN82" s="14"/>
      <c r="AO82" s="14"/>
      <c r="AP82" s="14"/>
      <c r="AQ82" s="14"/>
    </row>
    <row r="83" ht="18.75" spans="1:43">
      <c r="A83" s="48" t="s">
        <v>67</v>
      </c>
      <c r="B83" s="44" t="s">
        <v>104</v>
      </c>
      <c r="C83" s="44" t="s">
        <v>97</v>
      </c>
      <c r="D83" s="45"/>
      <c r="E83" s="45"/>
      <c r="F83" s="45"/>
      <c r="G83" s="45"/>
      <c r="H83" s="45"/>
      <c r="I83" s="45"/>
      <c r="J83" s="45">
        <v>4</v>
      </c>
      <c r="K83" s="45">
        <v>4</v>
      </c>
      <c r="L83" s="45">
        <v>4</v>
      </c>
      <c r="M83" s="45">
        <v>4</v>
      </c>
      <c r="N83" s="45">
        <v>4</v>
      </c>
      <c r="O83" s="45">
        <v>4</v>
      </c>
      <c r="P83" s="45">
        <v>4</v>
      </c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14">
        <f>IF(A83="","",COUNTIF(D83:AH84,"&gt;2")/2)</f>
        <v>7</v>
      </c>
      <c r="AJ83" s="14" cm="1">
        <f t="array" ref="AJ83">SUMPRODUCT(IFERROR((IFERROR(WEEKDAY($D$3:$AH$3,2),999)&lt;6)*D83:AH84,0))</f>
        <v>40</v>
      </c>
      <c r="AK83" s="14" cm="1">
        <f t="array" ref="AK83">SUMPRODUCT((IFERROR(WEEKDAY($D$3:$AH$3,2),999)&lt;6)*D85:AH85)</f>
        <v>16.5</v>
      </c>
      <c r="AL83" s="14" cm="1">
        <f t="array" ref="AL83">SUMPRODUCT(IFERROR((IFERROR(WEEKDAY($D$3:$AH$3,2),0)&gt;5)*D83:AH85,0))</f>
        <v>27</v>
      </c>
      <c r="AM83" s="14">
        <f>IFERROR(SUM(AJ83:AL85),"")</f>
        <v>83.5</v>
      </c>
      <c r="AN83" s="14" t="s">
        <v>94</v>
      </c>
      <c r="AO83" s="14" cm="1">
        <f t="array" ref="AO83">SUMPRODUCT((IFERROR((D83:AH83+D84:AH84+D85:AH85),0)&gt;8)*1,IFERROR((D83:AH83+D84:AH84+D85:AH85-8),0))</f>
        <v>27.5</v>
      </c>
      <c r="AP83" s="14">
        <f>SUM(D83:AH85)-AO83</f>
        <v>56</v>
      </c>
      <c r="AQ83" s="14">
        <f>AM83-AO83-AP83</f>
        <v>0</v>
      </c>
    </row>
    <row r="84" ht="18.75" spans="1:43">
      <c r="A84" s="48"/>
      <c r="B84" s="44"/>
      <c r="C84" s="44" t="s">
        <v>100</v>
      </c>
      <c r="D84" s="45"/>
      <c r="E84" s="45"/>
      <c r="F84" s="45"/>
      <c r="G84" s="45"/>
      <c r="H84" s="45"/>
      <c r="I84" s="45"/>
      <c r="J84" s="45">
        <v>4</v>
      </c>
      <c r="K84" s="45">
        <v>4</v>
      </c>
      <c r="L84" s="45">
        <v>4</v>
      </c>
      <c r="M84" s="45">
        <v>4</v>
      </c>
      <c r="N84" s="45">
        <v>4</v>
      </c>
      <c r="O84" s="45">
        <v>4</v>
      </c>
      <c r="P84" s="45">
        <v>4</v>
      </c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14"/>
      <c r="AJ84" s="14"/>
      <c r="AK84" s="14"/>
      <c r="AL84" s="14"/>
      <c r="AM84" s="14"/>
      <c r="AN84" s="14"/>
      <c r="AO84" s="14"/>
      <c r="AP84" s="14"/>
      <c r="AQ84" s="14"/>
    </row>
    <row r="85" ht="18.75" spans="1:43">
      <c r="A85" s="48"/>
      <c r="B85" s="44"/>
      <c r="C85" s="44" t="s">
        <v>95</v>
      </c>
      <c r="D85" s="45"/>
      <c r="E85" s="45"/>
      <c r="F85" s="45"/>
      <c r="G85" s="45"/>
      <c r="H85" s="45"/>
      <c r="I85" s="45"/>
      <c r="J85" s="45">
        <v>5</v>
      </c>
      <c r="K85" s="45">
        <v>4.5</v>
      </c>
      <c r="L85" s="45">
        <v>6.5</v>
      </c>
      <c r="M85" s="45">
        <v>5</v>
      </c>
      <c r="N85" s="45">
        <v>4</v>
      </c>
      <c r="O85" s="45">
        <v>2.5</v>
      </c>
      <c r="P85" s="45"/>
      <c r="Q85" s="45"/>
      <c r="R85" s="45"/>
      <c r="S85" s="45"/>
      <c r="T85" s="45"/>
      <c r="U85" s="45"/>
      <c r="V85" s="45"/>
      <c r="W85" s="45"/>
      <c r="X85" s="45"/>
      <c r="Y85" s="83"/>
      <c r="Z85" s="45"/>
      <c r="AA85" s="45"/>
      <c r="AB85" s="45"/>
      <c r="AC85" s="45"/>
      <c r="AD85" s="45"/>
      <c r="AE85" s="45"/>
      <c r="AF85" s="45"/>
      <c r="AG85" s="45"/>
      <c r="AH85" s="45"/>
      <c r="AI85" s="14"/>
      <c r="AJ85" s="14"/>
      <c r="AK85" s="14"/>
      <c r="AL85" s="14"/>
      <c r="AM85" s="14"/>
      <c r="AN85" s="14"/>
      <c r="AO85" s="14"/>
      <c r="AP85" s="14"/>
      <c r="AQ85" s="14"/>
    </row>
    <row r="86" ht="18.75" spans="1:43">
      <c r="A86" s="49" t="s">
        <v>64</v>
      </c>
      <c r="B86" s="44" t="s">
        <v>104</v>
      </c>
      <c r="C86" s="44" t="s">
        <v>97</v>
      </c>
      <c r="D86" s="45">
        <v>4</v>
      </c>
      <c r="E86" s="45">
        <v>4</v>
      </c>
      <c r="F86" s="45">
        <v>4</v>
      </c>
      <c r="G86" s="45">
        <v>4</v>
      </c>
      <c r="H86" s="45">
        <v>4</v>
      </c>
      <c r="I86" s="45" t="s">
        <v>105</v>
      </c>
      <c r="J86" s="45">
        <v>4</v>
      </c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14">
        <f>IF(A86="","",COUNTIF(D86:AH87,"&gt;2")/2)</f>
        <v>5</v>
      </c>
      <c r="AJ86" s="14" cm="1">
        <f t="array" ref="AJ86">SUMPRODUCT(IFERROR((IFERROR(WEEKDAY($D$3:$AH$3,2),999)&lt;6)*D86:AH87,0))</f>
        <v>30</v>
      </c>
      <c r="AK86" s="14" cm="1">
        <f t="array" ref="AK86">SUMPRODUCT((IFERROR(WEEKDAY($D$3:$AH$3,2),999)&lt;6)*D88:AH88)</f>
        <v>9</v>
      </c>
      <c r="AL86" s="14" cm="1">
        <f t="array" ref="AL86">SUMPRODUCT(IFERROR((IFERROR(WEEKDAY($D$3:$AH$3,2),0)&gt;5)*D86:AH88,0))</f>
        <v>20</v>
      </c>
      <c r="AM86" s="14">
        <f>IFERROR(SUM(AJ86:AL88),"")</f>
        <v>59</v>
      </c>
      <c r="AN86" s="14" t="s">
        <v>94</v>
      </c>
      <c r="AO86" s="14" cm="1">
        <f t="array" ref="AO86">SUMPRODUCT((IFERROR((D86:AH86+D87:AH87+D88:AH88),0)&gt;8)*1,IFERROR((D86:AH86+D87:AH87+D88:AH88-8),0))</f>
        <v>15</v>
      </c>
      <c r="AP86" s="14">
        <f>SUM(D86:AH88)-AO86</f>
        <v>44</v>
      </c>
      <c r="AQ86" s="14">
        <f>AM86-AO86-AP86</f>
        <v>0</v>
      </c>
    </row>
    <row r="87" ht="18.75" spans="1:43">
      <c r="A87" s="49"/>
      <c r="B87" s="44"/>
      <c r="C87" s="44" t="s">
        <v>100</v>
      </c>
      <c r="D87" s="45">
        <v>4</v>
      </c>
      <c r="E87" s="45">
        <v>2</v>
      </c>
      <c r="F87" s="45">
        <v>4</v>
      </c>
      <c r="G87" s="45">
        <v>4</v>
      </c>
      <c r="H87" s="45">
        <v>2</v>
      </c>
      <c r="I87" s="45" t="s">
        <v>105</v>
      </c>
      <c r="J87" s="45">
        <v>4</v>
      </c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14"/>
      <c r="AJ87" s="14"/>
      <c r="AK87" s="14"/>
      <c r="AL87" s="14"/>
      <c r="AM87" s="14"/>
      <c r="AN87" s="14"/>
      <c r="AO87" s="14"/>
      <c r="AP87" s="14"/>
      <c r="AQ87" s="14"/>
    </row>
    <row r="88" ht="18.75" spans="1:43">
      <c r="A88" s="49"/>
      <c r="B88" s="44"/>
      <c r="C88" s="44" t="s">
        <v>95</v>
      </c>
      <c r="D88" s="45">
        <v>6</v>
      </c>
      <c r="E88" s="45"/>
      <c r="F88" s="45">
        <v>0.5</v>
      </c>
      <c r="G88" s="45">
        <v>3.5</v>
      </c>
      <c r="H88" s="45"/>
      <c r="I88" s="45"/>
      <c r="J88" s="45">
        <v>5</v>
      </c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83"/>
      <c r="Z88" s="45"/>
      <c r="AA88" s="45"/>
      <c r="AB88" s="45"/>
      <c r="AC88" s="45"/>
      <c r="AD88" s="45"/>
      <c r="AE88" s="45"/>
      <c r="AF88" s="45"/>
      <c r="AG88" s="45"/>
      <c r="AH88" s="45"/>
      <c r="AI88" s="14"/>
      <c r="AJ88" s="14"/>
      <c r="AK88" s="14"/>
      <c r="AL88" s="14"/>
      <c r="AM88" s="14"/>
      <c r="AN88" s="14"/>
      <c r="AO88" s="14"/>
      <c r="AP88" s="14"/>
      <c r="AQ88" s="14"/>
    </row>
    <row r="89" ht="13.5" spans="1:43">
      <c r="A89" s="18" t="s">
        <v>69</v>
      </c>
      <c r="B89" s="50" t="s">
        <v>106</v>
      </c>
      <c r="C89" s="18" t="s">
        <v>97</v>
      </c>
      <c r="D89" s="51">
        <v>4</v>
      </c>
      <c r="E89" s="51">
        <v>4</v>
      </c>
      <c r="F89" s="51">
        <v>4</v>
      </c>
      <c r="G89" s="51" t="s">
        <v>103</v>
      </c>
      <c r="H89" s="51">
        <v>4</v>
      </c>
      <c r="I89" s="76" t="s">
        <v>103</v>
      </c>
      <c r="J89" s="77">
        <v>4</v>
      </c>
      <c r="K89" s="77">
        <v>4</v>
      </c>
      <c r="L89" s="76">
        <v>4</v>
      </c>
      <c r="M89" s="78">
        <v>4</v>
      </c>
      <c r="N89" s="76">
        <v>4</v>
      </c>
      <c r="O89" s="78">
        <v>4</v>
      </c>
      <c r="P89" s="78">
        <v>4</v>
      </c>
      <c r="Q89" s="78">
        <v>4</v>
      </c>
      <c r="R89" s="78">
        <v>4</v>
      </c>
      <c r="S89" s="76">
        <v>4</v>
      </c>
      <c r="T89" s="78">
        <v>4</v>
      </c>
      <c r="U89" s="76">
        <v>4</v>
      </c>
      <c r="V89" s="76" t="s">
        <v>105</v>
      </c>
      <c r="W89" s="76" t="s">
        <v>103</v>
      </c>
      <c r="X89" s="78">
        <v>4</v>
      </c>
      <c r="Y89" s="76">
        <v>4</v>
      </c>
      <c r="Z89" s="76">
        <v>4</v>
      </c>
      <c r="AA89" s="76">
        <v>4</v>
      </c>
      <c r="AB89" s="78">
        <v>4</v>
      </c>
      <c r="AC89" s="76" t="s">
        <v>105</v>
      </c>
      <c r="AD89" s="76" t="s">
        <v>105</v>
      </c>
      <c r="AE89" s="77">
        <v>4</v>
      </c>
      <c r="AF89" s="77">
        <v>4</v>
      </c>
      <c r="AG89" s="77">
        <v>4</v>
      </c>
      <c r="AH89" s="77">
        <v>4</v>
      </c>
      <c r="AI89" s="14">
        <f>IF(A89="","",COUNTIF(D89:AH90,"&gt;2")/2)</f>
        <v>25</v>
      </c>
      <c r="AJ89" s="14" cm="1">
        <f t="array" ref="AJ89">SUMPRODUCT(IFERROR((IFERROR(WEEKDAY($D$3:$AH$3,2),999)&lt;6)*D89:AH90,0))</f>
        <v>121.5</v>
      </c>
      <c r="AK89" s="14" cm="1">
        <f t="array" ref="AK89">SUMPRODUCT((IFERROR(WEEKDAY($D$3:$AH$3,2),999)&lt;6)*D91:AH91)</f>
        <v>59</v>
      </c>
      <c r="AL89" s="14" cm="1">
        <f t="array" ref="AL89">SUMPRODUCT(IFERROR((IFERROR(WEEKDAY($D$3:$AH$3,2),0)&gt;5)*D89:AH91,0))</f>
        <v>119</v>
      </c>
      <c r="AM89" s="14">
        <f>IFERROR(SUM(AJ89:AL91),"")</f>
        <v>299.5</v>
      </c>
      <c r="AN89" s="14" t="s">
        <v>94</v>
      </c>
      <c r="AO89" s="14" cm="1">
        <f t="array" ref="AO89">SUMPRODUCT((IFERROR((D89:AH89+D90:AH90+D91:AH91),0)&gt;8)*1,IFERROR((D89:AH89+D90:AH90+D91:AH91-8),0))</f>
        <v>96</v>
      </c>
      <c r="AP89" s="14">
        <f>SUM(D89:AH91)-AO89</f>
        <v>203.5</v>
      </c>
      <c r="AQ89" s="14">
        <f>AM89-AO89-AP89</f>
        <v>0</v>
      </c>
    </row>
    <row r="90" ht="13.5" spans="1:43">
      <c r="A90" s="18"/>
      <c r="B90" s="50"/>
      <c r="C90" s="18" t="s">
        <v>100</v>
      </c>
      <c r="D90" s="51">
        <v>4</v>
      </c>
      <c r="E90" s="51">
        <v>4</v>
      </c>
      <c r="F90" s="51">
        <v>4</v>
      </c>
      <c r="G90" s="51">
        <v>3.5</v>
      </c>
      <c r="H90" s="51">
        <v>4</v>
      </c>
      <c r="I90" s="77" t="s">
        <v>103</v>
      </c>
      <c r="J90" s="77">
        <v>4</v>
      </c>
      <c r="K90" s="77">
        <v>4</v>
      </c>
      <c r="L90" s="76">
        <v>4</v>
      </c>
      <c r="M90" s="78">
        <v>4</v>
      </c>
      <c r="N90" s="76">
        <v>4</v>
      </c>
      <c r="O90" s="78">
        <v>4</v>
      </c>
      <c r="P90" s="78">
        <v>4</v>
      </c>
      <c r="Q90" s="78">
        <v>4</v>
      </c>
      <c r="R90" s="78">
        <v>4</v>
      </c>
      <c r="S90" s="76">
        <v>4</v>
      </c>
      <c r="T90" s="78">
        <v>4</v>
      </c>
      <c r="U90" s="76">
        <v>4</v>
      </c>
      <c r="V90" s="76" t="s">
        <v>105</v>
      </c>
      <c r="W90" s="77" t="s">
        <v>103</v>
      </c>
      <c r="X90" s="78">
        <v>4</v>
      </c>
      <c r="Y90" s="77">
        <v>4</v>
      </c>
      <c r="Z90" s="77">
        <v>4</v>
      </c>
      <c r="AA90" s="77">
        <v>4</v>
      </c>
      <c r="AB90" s="78">
        <v>4</v>
      </c>
      <c r="AC90" s="76" t="s">
        <v>105</v>
      </c>
      <c r="AD90" s="77" t="s">
        <v>105</v>
      </c>
      <c r="AE90" s="77">
        <v>4</v>
      </c>
      <c r="AF90" s="77">
        <v>4</v>
      </c>
      <c r="AG90" s="77">
        <v>4</v>
      </c>
      <c r="AH90" s="77">
        <v>2</v>
      </c>
      <c r="AI90" s="14"/>
      <c r="AJ90" s="14"/>
      <c r="AK90" s="14"/>
      <c r="AL90" s="14"/>
      <c r="AM90" s="14"/>
      <c r="AN90" s="14"/>
      <c r="AO90" s="14"/>
      <c r="AP90" s="14"/>
      <c r="AQ90" s="14"/>
    </row>
    <row r="91" ht="13.5" spans="1:43">
      <c r="A91" s="18"/>
      <c r="B91" s="50"/>
      <c r="C91" s="18" t="s">
        <v>95</v>
      </c>
      <c r="D91" s="51">
        <v>3</v>
      </c>
      <c r="E91" s="51">
        <v>2</v>
      </c>
      <c r="F91" s="51">
        <v>1</v>
      </c>
      <c r="G91" s="18">
        <v>2</v>
      </c>
      <c r="H91" s="18">
        <v>4.5</v>
      </c>
      <c r="I91" s="77"/>
      <c r="J91" s="76">
        <v>1</v>
      </c>
      <c r="K91" s="78">
        <v>3</v>
      </c>
      <c r="L91" s="77">
        <v>4.5</v>
      </c>
      <c r="M91" s="78">
        <v>2.5</v>
      </c>
      <c r="N91" s="76">
        <v>2.5</v>
      </c>
      <c r="O91" s="78">
        <v>2.5</v>
      </c>
      <c r="P91" s="78">
        <v>5.5</v>
      </c>
      <c r="Q91" s="78">
        <v>7</v>
      </c>
      <c r="R91" s="78">
        <v>6.5</v>
      </c>
      <c r="S91" s="78">
        <v>2</v>
      </c>
      <c r="T91" s="78">
        <v>3.5</v>
      </c>
      <c r="U91" s="76">
        <v>2</v>
      </c>
      <c r="V91" s="76"/>
      <c r="W91" s="77"/>
      <c r="X91" s="78">
        <v>7.5</v>
      </c>
      <c r="Y91" s="77">
        <v>2.5</v>
      </c>
      <c r="Z91" s="77">
        <v>5.5</v>
      </c>
      <c r="AA91" s="77">
        <v>6</v>
      </c>
      <c r="AB91" s="78">
        <v>7.5</v>
      </c>
      <c r="AC91" s="76"/>
      <c r="AD91" s="77"/>
      <c r="AE91" s="77">
        <v>4</v>
      </c>
      <c r="AF91" s="77">
        <v>1.5</v>
      </c>
      <c r="AG91" s="77">
        <v>8.5</v>
      </c>
      <c r="AH91" s="77"/>
      <c r="AI91" s="14"/>
      <c r="AJ91" s="14"/>
      <c r="AK91" s="14"/>
      <c r="AL91" s="14"/>
      <c r="AM91" s="14"/>
      <c r="AN91" s="14"/>
      <c r="AO91" s="14"/>
      <c r="AP91" s="14"/>
      <c r="AQ91" s="14"/>
    </row>
    <row r="92" ht="13.5" spans="1:43">
      <c r="A92" s="18" t="s">
        <v>71</v>
      </c>
      <c r="B92" s="50" t="s">
        <v>106</v>
      </c>
      <c r="C92" s="18" t="s">
        <v>97</v>
      </c>
      <c r="D92" s="51">
        <v>4</v>
      </c>
      <c r="E92" s="51">
        <v>4</v>
      </c>
      <c r="F92" s="52" t="s">
        <v>105</v>
      </c>
      <c r="G92" s="51" t="s">
        <v>103</v>
      </c>
      <c r="H92" s="51">
        <v>4</v>
      </c>
      <c r="I92" s="76" t="s">
        <v>103</v>
      </c>
      <c r="J92" s="77">
        <v>4</v>
      </c>
      <c r="K92" s="77">
        <v>4</v>
      </c>
      <c r="L92" s="76">
        <v>4</v>
      </c>
      <c r="M92" s="78">
        <v>4</v>
      </c>
      <c r="N92" s="76">
        <v>4</v>
      </c>
      <c r="O92" s="78" t="s">
        <v>105</v>
      </c>
      <c r="P92" s="78" t="s">
        <v>105</v>
      </c>
      <c r="Q92" s="78" t="s">
        <v>105</v>
      </c>
      <c r="R92" s="78" t="s">
        <v>105</v>
      </c>
      <c r="S92" s="76" t="s">
        <v>105</v>
      </c>
      <c r="T92" s="78" t="s">
        <v>105</v>
      </c>
      <c r="U92" s="76" t="s">
        <v>105</v>
      </c>
      <c r="V92" s="76" t="s">
        <v>105</v>
      </c>
      <c r="W92" s="76" t="s">
        <v>103</v>
      </c>
      <c r="X92" s="78">
        <v>4</v>
      </c>
      <c r="Y92" s="76">
        <v>4</v>
      </c>
      <c r="Z92" s="76">
        <v>4</v>
      </c>
      <c r="AA92" s="76">
        <v>4</v>
      </c>
      <c r="AB92" s="78">
        <v>4</v>
      </c>
      <c r="AC92" s="76">
        <v>4</v>
      </c>
      <c r="AD92" s="76">
        <v>4</v>
      </c>
      <c r="AE92" s="77">
        <v>4</v>
      </c>
      <c r="AF92" s="77">
        <v>4</v>
      </c>
      <c r="AG92" s="77">
        <v>4</v>
      </c>
      <c r="AH92" s="77">
        <v>4</v>
      </c>
      <c r="AI92" s="14">
        <f>IF(A92="","",COUNTIF(D92:AH93,"&gt;2")/2)</f>
        <v>19</v>
      </c>
      <c r="AJ92" s="14" cm="1">
        <f t="array" ref="AJ92">SUMPRODUCT(IFERROR((IFERROR(WEEKDAY($D$3:$AH$3,2),999)&lt;6)*D92:AH93,0))</f>
        <v>89.5</v>
      </c>
      <c r="AK92" s="14" cm="1">
        <f t="array" ref="AK92">SUMPRODUCT((IFERROR(WEEKDAY($D$3:$AH$3,2),999)&lt;6)*D94:AH94)</f>
        <v>49</v>
      </c>
      <c r="AL92" s="14" cm="1">
        <f t="array" ref="AL92">SUMPRODUCT(IFERROR((IFERROR(WEEKDAY($D$3:$AH$3,2),0)&gt;5)*D92:AH94,0))</f>
        <v>96</v>
      </c>
      <c r="AM92" s="14">
        <f>IFERROR(SUM(AJ92:AL94),"")</f>
        <v>234.5</v>
      </c>
      <c r="AN92" s="14" t="s">
        <v>94</v>
      </c>
      <c r="AO92" s="14" cm="1">
        <f t="array" ref="AO92">SUMPRODUCT((IFERROR((D92:AH92+D93:AH93+D94:AH94),0)&gt;8)*1,IFERROR((D92:AH92+D93:AH93+D94:AH94-8),0))</f>
        <v>79</v>
      </c>
      <c r="AP92" s="14">
        <f>SUM(D92:AH94)-AO92</f>
        <v>155.5</v>
      </c>
      <c r="AQ92" s="14">
        <f>AM92-AO92-AP92</f>
        <v>0</v>
      </c>
    </row>
    <row r="93" ht="13.5" spans="1:43">
      <c r="A93" s="18"/>
      <c r="B93" s="50"/>
      <c r="C93" s="18" t="s">
        <v>100</v>
      </c>
      <c r="D93" s="51">
        <v>4</v>
      </c>
      <c r="E93" s="51">
        <v>4</v>
      </c>
      <c r="F93" s="52" t="s">
        <v>105</v>
      </c>
      <c r="G93" s="51">
        <v>3.5</v>
      </c>
      <c r="H93" s="51">
        <v>4</v>
      </c>
      <c r="I93" s="77" t="s">
        <v>103</v>
      </c>
      <c r="J93" s="77">
        <v>4</v>
      </c>
      <c r="K93" s="77">
        <v>4</v>
      </c>
      <c r="L93" s="76">
        <v>4</v>
      </c>
      <c r="M93" s="78">
        <v>4</v>
      </c>
      <c r="N93" s="76">
        <v>4</v>
      </c>
      <c r="O93" s="78" t="s">
        <v>105</v>
      </c>
      <c r="P93" s="78" t="s">
        <v>105</v>
      </c>
      <c r="Q93" s="78" t="s">
        <v>105</v>
      </c>
      <c r="R93" s="78" t="s">
        <v>105</v>
      </c>
      <c r="S93" s="76" t="s">
        <v>105</v>
      </c>
      <c r="T93" s="78" t="s">
        <v>105</v>
      </c>
      <c r="U93" s="76" t="s">
        <v>105</v>
      </c>
      <c r="V93" s="76" t="s">
        <v>105</v>
      </c>
      <c r="W93" s="77" t="s">
        <v>103</v>
      </c>
      <c r="X93" s="78">
        <v>4</v>
      </c>
      <c r="Y93" s="77">
        <v>4</v>
      </c>
      <c r="Z93" s="77">
        <v>4</v>
      </c>
      <c r="AA93" s="77">
        <v>4</v>
      </c>
      <c r="AB93" s="78">
        <v>4</v>
      </c>
      <c r="AC93" s="76">
        <v>4</v>
      </c>
      <c r="AD93" s="77">
        <v>4</v>
      </c>
      <c r="AE93" s="77">
        <v>4</v>
      </c>
      <c r="AF93" s="77">
        <v>4</v>
      </c>
      <c r="AG93" s="77">
        <v>4</v>
      </c>
      <c r="AH93" s="77">
        <v>2</v>
      </c>
      <c r="AI93" s="14"/>
      <c r="AJ93" s="14"/>
      <c r="AK93" s="14"/>
      <c r="AL93" s="14"/>
      <c r="AM93" s="14"/>
      <c r="AN93" s="14"/>
      <c r="AO93" s="14"/>
      <c r="AP93" s="14"/>
      <c r="AQ93" s="14"/>
    </row>
    <row r="94" ht="13.5" spans="1:43">
      <c r="A94" s="18"/>
      <c r="B94" s="50"/>
      <c r="C94" s="18" t="s">
        <v>95</v>
      </c>
      <c r="D94" s="51">
        <v>3</v>
      </c>
      <c r="E94" s="51">
        <v>2</v>
      </c>
      <c r="F94" s="52"/>
      <c r="G94" s="18">
        <v>2</v>
      </c>
      <c r="H94" s="18">
        <v>4.5</v>
      </c>
      <c r="I94" s="77"/>
      <c r="J94" s="76">
        <v>1</v>
      </c>
      <c r="K94" s="78">
        <v>3</v>
      </c>
      <c r="L94" s="77">
        <v>4.5</v>
      </c>
      <c r="M94" s="78">
        <v>2.5</v>
      </c>
      <c r="N94" s="76">
        <v>1</v>
      </c>
      <c r="O94" s="78"/>
      <c r="P94" s="78"/>
      <c r="Q94" s="78"/>
      <c r="R94" s="78"/>
      <c r="S94" s="78"/>
      <c r="T94" s="78"/>
      <c r="U94" s="76"/>
      <c r="V94" s="76"/>
      <c r="W94" s="77"/>
      <c r="X94" s="78">
        <v>7.5</v>
      </c>
      <c r="Y94" s="77">
        <v>2.5</v>
      </c>
      <c r="Z94" s="77">
        <v>2</v>
      </c>
      <c r="AA94" s="77">
        <v>5.5</v>
      </c>
      <c r="AB94" s="78">
        <v>9</v>
      </c>
      <c r="AC94" s="76">
        <v>5.5</v>
      </c>
      <c r="AD94" s="77">
        <v>9.5</v>
      </c>
      <c r="AE94" s="77">
        <v>1</v>
      </c>
      <c r="AF94" s="77">
        <v>6</v>
      </c>
      <c r="AG94" s="77">
        <v>9</v>
      </c>
      <c r="AH94" s="77"/>
      <c r="AI94" s="14"/>
      <c r="AJ94" s="14"/>
      <c r="AK94" s="14"/>
      <c r="AL94" s="14"/>
      <c r="AM94" s="14"/>
      <c r="AN94" s="14"/>
      <c r="AO94" s="14"/>
      <c r="AP94" s="14"/>
      <c r="AQ94" s="14"/>
    </row>
    <row r="95" ht="13.5" spans="1:43">
      <c r="A95" s="53" t="s">
        <v>72</v>
      </c>
      <c r="B95" s="53" t="s">
        <v>107</v>
      </c>
      <c r="C95" s="37" t="s">
        <v>97</v>
      </c>
      <c r="D95" s="54">
        <v>4</v>
      </c>
      <c r="E95" s="54">
        <v>4</v>
      </c>
      <c r="F95" s="54">
        <v>3.5</v>
      </c>
      <c r="G95" s="54">
        <v>1.5</v>
      </c>
      <c r="H95" s="54" t="s">
        <v>103</v>
      </c>
      <c r="I95" s="54" t="s">
        <v>103</v>
      </c>
      <c r="J95" s="54">
        <v>4</v>
      </c>
      <c r="K95" s="54">
        <v>4</v>
      </c>
      <c r="L95" s="54">
        <v>4</v>
      </c>
      <c r="M95" s="54">
        <v>4</v>
      </c>
      <c r="N95" s="54">
        <v>4</v>
      </c>
      <c r="O95" s="54">
        <v>4</v>
      </c>
      <c r="P95" s="54">
        <v>4</v>
      </c>
      <c r="Q95" s="54">
        <v>4</v>
      </c>
      <c r="R95" s="54">
        <v>4</v>
      </c>
      <c r="S95" s="81">
        <v>4</v>
      </c>
      <c r="T95" s="54">
        <v>4</v>
      </c>
      <c r="U95" s="54">
        <v>4</v>
      </c>
      <c r="V95" s="54">
        <v>4</v>
      </c>
      <c r="W95" s="54" t="s">
        <v>103</v>
      </c>
      <c r="X95" s="54">
        <v>4</v>
      </c>
      <c r="Y95" s="54" t="s">
        <v>105</v>
      </c>
      <c r="Z95" s="54">
        <v>3.5</v>
      </c>
      <c r="AA95" s="54">
        <v>3.5</v>
      </c>
      <c r="AB95" s="54" t="s">
        <v>99</v>
      </c>
      <c r="AC95" s="81"/>
      <c r="AD95" s="54"/>
      <c r="AE95" s="54"/>
      <c r="AF95" s="54"/>
      <c r="AG95" s="54"/>
      <c r="AH95" s="54"/>
      <c r="AI95" s="14">
        <f>IF(A95="","",COUNTIF(D95:AH96,"&gt;2")/2)</f>
        <v>19</v>
      </c>
      <c r="AJ95" s="14" cm="1">
        <f t="array" ref="AJ95">SUMPRODUCT(IFERROR((IFERROR(WEEKDAY($D$3:$AH$3,2),999)&lt;6)*D95:AH96,0))</f>
        <v>96.5</v>
      </c>
      <c r="AK95" s="14" cm="1">
        <f t="array" ref="AK95">SUMPRODUCT((IFERROR(WEEKDAY($D$3:$AH$3,2),999)&lt;6)*D97:AH97)</f>
        <v>46.5</v>
      </c>
      <c r="AL95" s="14" cm="1">
        <f t="array" ref="AL95">SUMPRODUCT(IFERROR((IFERROR(WEEKDAY($D$3:$AH$3,2),0)&gt;5)*D95:AH97,0))</f>
        <v>80.5</v>
      </c>
      <c r="AM95" s="14">
        <f>IFERROR(SUM(AJ95:AL97),"")</f>
        <v>223.5</v>
      </c>
      <c r="AN95" s="14" t="s">
        <v>94</v>
      </c>
      <c r="AO95" s="14" cm="1">
        <f t="array" ref="AO95">SUMPRODUCT((IFERROR((D95:AH95+D96:AH96+D97:AH97),0)&gt;8)*1,IFERROR((D95:AH95+D96:AH96+D97:AH97-8),0))</f>
        <v>68</v>
      </c>
      <c r="AP95" s="14">
        <f>SUM(D95:AH97)-AO95</f>
        <v>155.5</v>
      </c>
      <c r="AQ95" s="14">
        <f>AM95-AO95-AP95</f>
        <v>0</v>
      </c>
    </row>
    <row r="96" ht="13.5" spans="1:43">
      <c r="A96" s="53"/>
      <c r="B96" s="53"/>
      <c r="C96" s="37" t="s">
        <v>100</v>
      </c>
      <c r="D96" s="54">
        <v>4</v>
      </c>
      <c r="E96" s="54">
        <v>4</v>
      </c>
      <c r="F96" s="54">
        <v>4</v>
      </c>
      <c r="G96" s="54">
        <v>4</v>
      </c>
      <c r="H96" s="54" t="s">
        <v>103</v>
      </c>
      <c r="I96" s="54" t="s">
        <v>103</v>
      </c>
      <c r="J96" s="54">
        <v>4</v>
      </c>
      <c r="K96" s="54">
        <v>4</v>
      </c>
      <c r="L96" s="54">
        <v>4</v>
      </c>
      <c r="M96" s="54">
        <v>4</v>
      </c>
      <c r="N96" s="54">
        <v>4</v>
      </c>
      <c r="O96" s="54">
        <v>4</v>
      </c>
      <c r="P96" s="54">
        <v>4</v>
      </c>
      <c r="Q96" s="54">
        <v>4</v>
      </c>
      <c r="R96" s="54">
        <v>4</v>
      </c>
      <c r="S96" s="54">
        <v>4</v>
      </c>
      <c r="T96" s="54">
        <v>4</v>
      </c>
      <c r="U96" s="54">
        <v>4</v>
      </c>
      <c r="V96" s="54">
        <v>4</v>
      </c>
      <c r="W96" s="54" t="s">
        <v>103</v>
      </c>
      <c r="X96" s="54">
        <v>4</v>
      </c>
      <c r="Y96" s="54" t="s">
        <v>105</v>
      </c>
      <c r="Z96" s="54">
        <v>4</v>
      </c>
      <c r="AA96" s="81" t="s">
        <v>105</v>
      </c>
      <c r="AB96" s="54"/>
      <c r="AC96" s="84"/>
      <c r="AD96" s="54"/>
      <c r="AE96" s="54"/>
      <c r="AF96" s="54"/>
      <c r="AG96" s="54"/>
      <c r="AH96" s="54"/>
      <c r="AI96" s="14"/>
      <c r="AJ96" s="14"/>
      <c r="AK96" s="14"/>
      <c r="AL96" s="14"/>
      <c r="AM96" s="14"/>
      <c r="AN96" s="14"/>
      <c r="AO96" s="14"/>
      <c r="AP96" s="14"/>
      <c r="AQ96" s="14"/>
    </row>
    <row r="97" ht="13.5" spans="1:43">
      <c r="A97" s="55"/>
      <c r="B97" s="55"/>
      <c r="C97" s="37" t="s">
        <v>95</v>
      </c>
      <c r="D97" s="54">
        <v>4</v>
      </c>
      <c r="E97" s="54">
        <v>3</v>
      </c>
      <c r="F97" s="54">
        <v>3</v>
      </c>
      <c r="G97" s="54">
        <v>3.5</v>
      </c>
      <c r="H97" s="54"/>
      <c r="I97" s="54"/>
      <c r="J97" s="79">
        <v>1.5</v>
      </c>
      <c r="K97" s="54">
        <v>3</v>
      </c>
      <c r="L97" s="54">
        <v>4.5</v>
      </c>
      <c r="M97" s="54">
        <v>5</v>
      </c>
      <c r="N97" s="54">
        <v>4</v>
      </c>
      <c r="O97" s="79">
        <v>6</v>
      </c>
      <c r="P97" s="54">
        <v>5</v>
      </c>
      <c r="Q97" s="54">
        <v>5.5</v>
      </c>
      <c r="R97" s="54">
        <v>5</v>
      </c>
      <c r="S97" s="54">
        <v>5</v>
      </c>
      <c r="T97" s="54">
        <v>5.5</v>
      </c>
      <c r="U97" s="54">
        <v>3.5</v>
      </c>
      <c r="V97" s="54">
        <v>0.5</v>
      </c>
      <c r="W97" s="54"/>
      <c r="X97" s="54">
        <v>3.5</v>
      </c>
      <c r="Y97" s="54"/>
      <c r="Z97" s="54">
        <v>0.5</v>
      </c>
      <c r="AA97" s="54"/>
      <c r="AB97" s="54"/>
      <c r="AC97" s="84"/>
      <c r="AD97" s="54"/>
      <c r="AE97" s="54"/>
      <c r="AF97" s="54"/>
      <c r="AG97" s="54"/>
      <c r="AH97" s="54"/>
      <c r="AI97" s="14"/>
      <c r="AJ97" s="14"/>
      <c r="AK97" s="14"/>
      <c r="AL97" s="14"/>
      <c r="AM97" s="14"/>
      <c r="AN97" s="14"/>
      <c r="AO97" s="14"/>
      <c r="AP97" s="14"/>
      <c r="AQ97" s="14"/>
    </row>
    <row r="98" ht="24.75" spans="1:43">
      <c r="A98" s="56" t="s">
        <v>56</v>
      </c>
      <c r="B98" s="57" t="s">
        <v>108</v>
      </c>
      <c r="C98" s="57" t="s">
        <v>97</v>
      </c>
      <c r="D98" s="58">
        <v>5</v>
      </c>
      <c r="E98" s="58">
        <v>5</v>
      </c>
      <c r="F98" s="58">
        <v>5</v>
      </c>
      <c r="G98" s="58">
        <v>5</v>
      </c>
      <c r="H98" s="58"/>
      <c r="I98" s="61"/>
      <c r="J98" s="58"/>
      <c r="K98" s="61"/>
      <c r="L98" s="61"/>
      <c r="M98" s="61"/>
      <c r="N98" s="61"/>
      <c r="O98" s="61"/>
      <c r="P98" s="58"/>
      <c r="Q98" s="58"/>
      <c r="R98" s="61"/>
      <c r="S98" s="58"/>
      <c r="T98" s="58"/>
      <c r="U98" s="58"/>
      <c r="V98" s="58"/>
      <c r="W98" s="58"/>
      <c r="X98" s="58"/>
      <c r="Y98" s="58"/>
      <c r="Z98" s="58">
        <v>4</v>
      </c>
      <c r="AA98" s="61">
        <v>4</v>
      </c>
      <c r="AB98" s="58">
        <v>4</v>
      </c>
      <c r="AC98" s="58">
        <v>4</v>
      </c>
      <c r="AD98" s="58">
        <v>3.5</v>
      </c>
      <c r="AE98" s="58">
        <v>4</v>
      </c>
      <c r="AF98" s="61">
        <v>4</v>
      </c>
      <c r="AG98" s="58">
        <v>4</v>
      </c>
      <c r="AH98" s="58">
        <v>4</v>
      </c>
      <c r="AI98" s="14">
        <f>IF(A98="","",COUNTIF(D98:AH99,"&gt;2")/2)</f>
        <v>12.5</v>
      </c>
      <c r="AJ98" s="14" cm="1">
        <f t="array" ref="AJ98">SUMPRODUCT(IFERROR((IFERROR(WEEKDAY($D$3:$AH$3,2),999)&lt;6)*D98:AH99,0))</f>
        <v>61.5</v>
      </c>
      <c r="AK98" s="14" cm="1">
        <f t="array" ref="AK98">SUMPRODUCT((IFERROR(WEEKDAY($D$3:$AH$3,2),999)&lt;6)*D100:AH100)</f>
        <v>25</v>
      </c>
      <c r="AL98" s="14" cm="1">
        <f t="array" ref="AL98">SUMPRODUCT(IFERROR((IFERROR(WEEKDAY($D$3:$AH$3,2),0)&gt;5)*D98:AH100,0))</f>
        <v>62</v>
      </c>
      <c r="AM98" s="14">
        <f>IFERROR(SUM(AJ98:AL100),"")</f>
        <v>148.5</v>
      </c>
      <c r="AN98" s="14" t="s">
        <v>94</v>
      </c>
      <c r="AO98" s="14" cm="1">
        <f t="array" ref="AO98">SUMPRODUCT((IFERROR((D98:AH98+D99:AH99+D100:AH100),0)&gt;8)*1,IFERROR((D98:AH98+D99:AH99+D100:AH100-8),0))</f>
        <v>49</v>
      </c>
      <c r="AP98" s="14">
        <f>SUM(D98:AH100)-AO98</f>
        <v>99.5</v>
      </c>
      <c r="AQ98" s="14">
        <f>AM98-AO98-AP98</f>
        <v>0</v>
      </c>
    </row>
    <row r="99" ht="24.75" spans="1:43">
      <c r="A99" s="56"/>
      <c r="B99" s="57"/>
      <c r="C99" s="57" t="s">
        <v>100</v>
      </c>
      <c r="D99" s="58">
        <v>4</v>
      </c>
      <c r="E99" s="58">
        <v>4</v>
      </c>
      <c r="F99" s="58">
        <v>4</v>
      </c>
      <c r="G99" s="58">
        <v>4</v>
      </c>
      <c r="H99" s="58"/>
      <c r="I99" s="61"/>
      <c r="J99" s="58"/>
      <c r="K99" s="61"/>
      <c r="L99" s="61"/>
      <c r="M99" s="61"/>
      <c r="N99" s="61"/>
      <c r="O99" s="61"/>
      <c r="P99" s="58"/>
      <c r="Q99" s="58"/>
      <c r="R99" s="61"/>
      <c r="S99" s="58"/>
      <c r="T99" s="58"/>
      <c r="U99" s="58"/>
      <c r="V99" s="58"/>
      <c r="W99" s="58"/>
      <c r="X99" s="58"/>
      <c r="Y99" s="58"/>
      <c r="Z99" s="58">
        <v>4.5</v>
      </c>
      <c r="AA99" s="58">
        <v>4</v>
      </c>
      <c r="AB99" s="58">
        <v>4</v>
      </c>
      <c r="AC99" s="58">
        <v>4</v>
      </c>
      <c r="AD99" s="58"/>
      <c r="AE99" s="58">
        <v>4</v>
      </c>
      <c r="AF99" s="61">
        <v>4</v>
      </c>
      <c r="AG99" s="58">
        <v>4</v>
      </c>
      <c r="AH99" s="58">
        <v>4</v>
      </c>
      <c r="AI99" s="14"/>
      <c r="AJ99" s="14"/>
      <c r="AK99" s="14"/>
      <c r="AL99" s="14"/>
      <c r="AM99" s="14"/>
      <c r="AN99" s="14"/>
      <c r="AO99" s="14"/>
      <c r="AP99" s="14"/>
      <c r="AQ99" s="14"/>
    </row>
    <row r="100" ht="24.75" spans="1:43">
      <c r="A100" s="59"/>
      <c r="B100" s="57"/>
      <c r="C100" s="60" t="s">
        <v>95</v>
      </c>
      <c r="D100" s="58">
        <v>2</v>
      </c>
      <c r="E100" s="58">
        <v>4</v>
      </c>
      <c r="F100" s="58">
        <v>2</v>
      </c>
      <c r="G100" s="58">
        <v>2</v>
      </c>
      <c r="H100" s="58"/>
      <c r="I100" s="61"/>
      <c r="J100" s="58"/>
      <c r="K100" s="61"/>
      <c r="L100" s="61"/>
      <c r="M100" s="61"/>
      <c r="N100" s="61"/>
      <c r="O100" s="61"/>
      <c r="P100" s="58"/>
      <c r="Q100" s="58"/>
      <c r="R100" s="61"/>
      <c r="S100" s="58"/>
      <c r="T100" s="58"/>
      <c r="U100" s="58"/>
      <c r="V100" s="58"/>
      <c r="W100" s="58"/>
      <c r="X100" s="58"/>
      <c r="Y100" s="58"/>
      <c r="Z100" s="58">
        <v>5</v>
      </c>
      <c r="AA100" s="58">
        <v>4</v>
      </c>
      <c r="AB100" s="58">
        <v>5</v>
      </c>
      <c r="AC100" s="58">
        <v>5</v>
      </c>
      <c r="AD100" s="58"/>
      <c r="AE100" s="58">
        <v>3.5</v>
      </c>
      <c r="AF100" s="61">
        <v>4</v>
      </c>
      <c r="AG100" s="58">
        <v>4.5</v>
      </c>
      <c r="AH100" s="58">
        <v>3.5</v>
      </c>
      <c r="AI100" s="14"/>
      <c r="AJ100" s="14"/>
      <c r="AK100" s="14"/>
      <c r="AL100" s="14"/>
      <c r="AM100" s="14"/>
      <c r="AN100" s="14"/>
      <c r="AO100" s="14"/>
      <c r="AP100" s="14"/>
      <c r="AQ100" s="14"/>
    </row>
    <row r="101" ht="24.75" spans="1:43">
      <c r="A101" s="56" t="s">
        <v>58</v>
      </c>
      <c r="B101" s="57" t="s">
        <v>108</v>
      </c>
      <c r="C101" s="57" t="s">
        <v>97</v>
      </c>
      <c r="D101" s="58">
        <v>4</v>
      </c>
      <c r="E101" s="58">
        <v>4</v>
      </c>
      <c r="F101" s="58">
        <v>4</v>
      </c>
      <c r="G101" s="61">
        <v>6</v>
      </c>
      <c r="H101" s="61">
        <v>6</v>
      </c>
      <c r="I101" s="58"/>
      <c r="J101" s="58">
        <v>2</v>
      </c>
      <c r="K101" s="58">
        <v>4</v>
      </c>
      <c r="L101" s="58">
        <v>4</v>
      </c>
      <c r="M101" s="58" t="s">
        <v>98</v>
      </c>
      <c r="N101" s="61">
        <v>4</v>
      </c>
      <c r="O101" s="58">
        <v>4</v>
      </c>
      <c r="P101" s="58">
        <v>4</v>
      </c>
      <c r="Q101" s="58">
        <v>4</v>
      </c>
      <c r="R101" s="58">
        <v>4</v>
      </c>
      <c r="S101" s="58">
        <v>4</v>
      </c>
      <c r="T101" s="58">
        <v>4</v>
      </c>
      <c r="U101" s="58">
        <v>4</v>
      </c>
      <c r="V101" s="58"/>
      <c r="W101" s="58">
        <v>4</v>
      </c>
      <c r="X101" s="58">
        <v>4</v>
      </c>
      <c r="Y101" s="58">
        <v>4</v>
      </c>
      <c r="Z101" s="58">
        <v>4</v>
      </c>
      <c r="AA101" s="58">
        <v>4</v>
      </c>
      <c r="AB101" s="58">
        <v>4</v>
      </c>
      <c r="AC101" s="58">
        <v>4</v>
      </c>
      <c r="AD101" s="58">
        <v>4</v>
      </c>
      <c r="AE101" s="58">
        <v>4</v>
      </c>
      <c r="AF101" s="58">
        <v>2</v>
      </c>
      <c r="AG101" s="58">
        <v>4</v>
      </c>
      <c r="AH101" s="58">
        <v>4</v>
      </c>
      <c r="AI101" s="14">
        <f>IF(A101="","",COUNTIF(D101:AH102,"&gt;2")/2)</f>
        <v>27</v>
      </c>
      <c r="AJ101" s="14" cm="1">
        <f t="array" ref="AJ101">SUMPRODUCT(IFERROR((IFERROR(WEEKDAY($D$3:$AH$3,2),999)&lt;6)*D101:AH102,0))</f>
        <v>149.5</v>
      </c>
      <c r="AK101" s="14" cm="1">
        <f t="array" ref="AK101">SUMPRODUCT((IFERROR(WEEKDAY($D$3:$AH$3,2),999)&lt;6)*D103:AH103)</f>
        <v>68</v>
      </c>
      <c r="AL101" s="14" cm="1">
        <f t="array" ref="AL101">SUMPRODUCT(IFERROR((IFERROR(WEEKDAY($D$3:$AH$3,2),0)&gt;5)*D101:AH103,0))</f>
        <v>113</v>
      </c>
      <c r="AM101" s="14">
        <f>IFERROR(SUM(AJ101:AL103),"")</f>
        <v>330.5</v>
      </c>
      <c r="AN101" s="14" t="s">
        <v>94</v>
      </c>
      <c r="AO101" s="14" cm="1">
        <f t="array" ref="AO101">SUMPRODUCT((IFERROR((D101:AH101+D102:AH102+D103:AH103),0)&gt;8)*1,IFERROR((D101:AH101+D102:AH102+D103:AH103-8),0))</f>
        <v>98</v>
      </c>
      <c r="AP101" s="14">
        <f>SUM(D101:AH103)-AO101</f>
        <v>232.5</v>
      </c>
      <c r="AQ101" s="14">
        <f>AM101-AO101-AP101</f>
        <v>0</v>
      </c>
    </row>
    <row r="102" ht="24.75" spans="1:43">
      <c r="A102" s="56"/>
      <c r="B102" s="57"/>
      <c r="C102" s="57" t="s">
        <v>100</v>
      </c>
      <c r="D102" s="58">
        <v>4</v>
      </c>
      <c r="E102" s="58">
        <v>4</v>
      </c>
      <c r="F102" s="58">
        <v>4</v>
      </c>
      <c r="G102" s="61">
        <v>4</v>
      </c>
      <c r="H102" s="61">
        <v>4</v>
      </c>
      <c r="I102" s="58">
        <v>4</v>
      </c>
      <c r="J102" s="58" t="s">
        <v>98</v>
      </c>
      <c r="K102" s="58">
        <v>4</v>
      </c>
      <c r="L102" s="58">
        <v>4</v>
      </c>
      <c r="M102" s="58">
        <v>4</v>
      </c>
      <c r="N102" s="61">
        <v>4</v>
      </c>
      <c r="O102" s="58">
        <v>4</v>
      </c>
      <c r="P102" s="58">
        <v>4</v>
      </c>
      <c r="Q102" s="58">
        <v>4</v>
      </c>
      <c r="R102" s="58">
        <v>4</v>
      </c>
      <c r="S102" s="58">
        <v>4</v>
      </c>
      <c r="T102" s="58">
        <v>4</v>
      </c>
      <c r="U102" s="58"/>
      <c r="V102" s="58">
        <v>4</v>
      </c>
      <c r="W102" s="58">
        <v>4</v>
      </c>
      <c r="X102" s="58">
        <v>4</v>
      </c>
      <c r="Y102" s="58">
        <v>4</v>
      </c>
      <c r="Z102" s="58">
        <v>4</v>
      </c>
      <c r="AA102" s="61">
        <v>4</v>
      </c>
      <c r="AB102" s="61">
        <v>4</v>
      </c>
      <c r="AC102" s="58">
        <v>3.5</v>
      </c>
      <c r="AD102" s="58">
        <v>4</v>
      </c>
      <c r="AE102" s="58">
        <v>4</v>
      </c>
      <c r="AF102" s="58"/>
      <c r="AG102" s="58">
        <v>4</v>
      </c>
      <c r="AH102" s="58">
        <v>4</v>
      </c>
      <c r="AI102" s="14"/>
      <c r="AJ102" s="14"/>
      <c r="AK102" s="14"/>
      <c r="AL102" s="14"/>
      <c r="AM102" s="14"/>
      <c r="AN102" s="14"/>
      <c r="AO102" s="14"/>
      <c r="AP102" s="14"/>
      <c r="AQ102" s="14"/>
    </row>
    <row r="103" ht="24.75" spans="1:43">
      <c r="A103" s="59"/>
      <c r="B103" s="57"/>
      <c r="C103" s="60" t="s">
        <v>95</v>
      </c>
      <c r="D103" s="58">
        <v>3</v>
      </c>
      <c r="E103" s="58">
        <v>3</v>
      </c>
      <c r="F103" s="58">
        <v>3</v>
      </c>
      <c r="G103" s="61">
        <v>1</v>
      </c>
      <c r="H103" s="61"/>
      <c r="I103" s="58">
        <v>3</v>
      </c>
      <c r="J103" s="58">
        <v>4</v>
      </c>
      <c r="K103" s="58">
        <v>2.5</v>
      </c>
      <c r="L103" s="58">
        <v>8</v>
      </c>
      <c r="M103" s="58">
        <v>2</v>
      </c>
      <c r="N103" s="61">
        <v>4</v>
      </c>
      <c r="O103" s="58">
        <v>4</v>
      </c>
      <c r="P103" s="58">
        <v>3.5</v>
      </c>
      <c r="Q103" s="58">
        <v>4</v>
      </c>
      <c r="R103" s="58">
        <v>4</v>
      </c>
      <c r="S103" s="58">
        <v>4</v>
      </c>
      <c r="T103" s="58">
        <v>5</v>
      </c>
      <c r="U103" s="58"/>
      <c r="V103" s="58">
        <v>4.5</v>
      </c>
      <c r="W103" s="58">
        <v>3</v>
      </c>
      <c r="X103" s="58">
        <v>4</v>
      </c>
      <c r="Y103" s="58">
        <v>4.5</v>
      </c>
      <c r="Z103" s="58">
        <v>5</v>
      </c>
      <c r="AA103" s="61">
        <v>5.5</v>
      </c>
      <c r="AB103" s="61">
        <v>3</v>
      </c>
      <c r="AC103" s="58"/>
      <c r="AD103" s="58">
        <v>9</v>
      </c>
      <c r="AE103" s="58">
        <v>3.5</v>
      </c>
      <c r="AF103" s="58"/>
      <c r="AG103" s="58">
        <v>5</v>
      </c>
      <c r="AH103" s="58">
        <v>2</v>
      </c>
      <c r="AI103" s="14"/>
      <c r="AJ103" s="14"/>
      <c r="AK103" s="14"/>
      <c r="AL103" s="14"/>
      <c r="AM103" s="14"/>
      <c r="AN103" s="14"/>
      <c r="AO103" s="14"/>
      <c r="AP103" s="14"/>
      <c r="AQ103" s="14"/>
    </row>
    <row r="104" ht="21" spans="1:43">
      <c r="A104" s="62" t="s">
        <v>53</v>
      </c>
      <c r="B104" s="57" t="s">
        <v>108</v>
      </c>
      <c r="C104" s="63" t="s">
        <v>97</v>
      </c>
      <c r="D104" s="64">
        <v>4</v>
      </c>
      <c r="E104" s="64">
        <v>4</v>
      </c>
      <c r="F104" s="64">
        <v>4</v>
      </c>
      <c r="G104" s="64">
        <v>4</v>
      </c>
      <c r="H104" s="64">
        <v>0</v>
      </c>
      <c r="I104" s="64">
        <v>4</v>
      </c>
      <c r="J104" s="64">
        <v>4</v>
      </c>
      <c r="K104" s="64">
        <v>4</v>
      </c>
      <c r="L104" s="64">
        <v>4</v>
      </c>
      <c r="M104" s="64">
        <v>4</v>
      </c>
      <c r="N104" s="64">
        <v>4</v>
      </c>
      <c r="O104" s="64">
        <v>4</v>
      </c>
      <c r="P104" s="64">
        <v>4</v>
      </c>
      <c r="Q104" s="64">
        <v>4</v>
      </c>
      <c r="R104" s="64">
        <v>4</v>
      </c>
      <c r="S104" s="64">
        <v>4</v>
      </c>
      <c r="T104" s="64">
        <v>4</v>
      </c>
      <c r="U104" s="64">
        <v>4</v>
      </c>
      <c r="V104" s="64">
        <v>4</v>
      </c>
      <c r="W104" s="64">
        <v>4</v>
      </c>
      <c r="X104" s="64">
        <v>4</v>
      </c>
      <c r="Y104" s="64">
        <v>4</v>
      </c>
      <c r="Z104" s="64">
        <v>4</v>
      </c>
      <c r="AA104" s="64">
        <v>4</v>
      </c>
      <c r="AB104" s="64">
        <v>4</v>
      </c>
      <c r="AC104" s="64">
        <v>4</v>
      </c>
      <c r="AD104" s="64">
        <v>4</v>
      </c>
      <c r="AE104" s="64">
        <v>4</v>
      </c>
      <c r="AF104" s="64">
        <v>4</v>
      </c>
      <c r="AG104" s="64">
        <v>4</v>
      </c>
      <c r="AH104" s="64">
        <v>4</v>
      </c>
      <c r="AI104" s="14">
        <f>IF(A104="","",COUNTIF(D104:AH105,"&gt;2")/2)</f>
        <v>29.5</v>
      </c>
      <c r="AJ104" s="14" cm="1">
        <f t="array" ref="AJ104">SUMPRODUCT(IFERROR((IFERROR(WEEKDAY($D$3:$AH$3,2),999)&lt;6)*D104:AH105,0))</f>
        <v>156</v>
      </c>
      <c r="AK104" s="14" cm="1">
        <f t="array" ref="AK104">SUMPRODUCT((IFERROR(WEEKDAY($D$3:$AH$3,2),999)&lt;6)*D106:AH106)</f>
        <v>41</v>
      </c>
      <c r="AL104" s="14" cm="1">
        <f t="array" ref="AL104">SUMPRODUCT(IFERROR((IFERROR(WEEKDAY($D$3:$AH$3,2),0)&gt;5)*D104:AH106,0))</f>
        <v>107.5</v>
      </c>
      <c r="AM104" s="14">
        <f>IFERROR(SUM(AJ104:AL106),"")</f>
        <v>304.5</v>
      </c>
      <c r="AN104" s="14" t="s">
        <v>94</v>
      </c>
      <c r="AO104" s="14" cm="1">
        <f t="array" ref="AO104">SUMPRODUCT((IFERROR((D104:AH104+D105:AH105+D106:AH106),0)&gt;8)*1,IFERROR((D104:AH104+D105:AH105+D106:AH106-8),0))</f>
        <v>66.5</v>
      </c>
      <c r="AP104" s="14">
        <f>SUM(D104:AH106)-AO104</f>
        <v>238</v>
      </c>
      <c r="AQ104" s="14">
        <f>AM104-AO104-AP104</f>
        <v>0</v>
      </c>
    </row>
    <row r="105" ht="21" spans="1:43">
      <c r="A105" s="62"/>
      <c r="B105" s="57"/>
      <c r="C105" s="63" t="s">
        <v>100</v>
      </c>
      <c r="D105" s="64">
        <v>4</v>
      </c>
      <c r="E105" s="64">
        <v>4</v>
      </c>
      <c r="F105" s="64">
        <v>4</v>
      </c>
      <c r="G105" s="64">
        <v>4</v>
      </c>
      <c r="H105" s="64">
        <v>0</v>
      </c>
      <c r="I105" s="64">
        <v>4</v>
      </c>
      <c r="J105" s="64">
        <v>4</v>
      </c>
      <c r="K105" s="64">
        <v>4</v>
      </c>
      <c r="L105" s="64">
        <v>4</v>
      </c>
      <c r="M105" s="64">
        <v>4</v>
      </c>
      <c r="N105" s="64">
        <v>4</v>
      </c>
      <c r="O105" s="64">
        <v>4</v>
      </c>
      <c r="P105" s="64">
        <v>4</v>
      </c>
      <c r="Q105" s="64">
        <v>4</v>
      </c>
      <c r="R105" s="64">
        <v>4</v>
      </c>
      <c r="S105" s="64">
        <v>4</v>
      </c>
      <c r="T105" s="64">
        <v>0</v>
      </c>
      <c r="U105" s="64">
        <v>4</v>
      </c>
      <c r="V105" s="64">
        <v>4</v>
      </c>
      <c r="W105" s="64">
        <v>4</v>
      </c>
      <c r="X105" s="64">
        <v>4</v>
      </c>
      <c r="Y105" s="64">
        <v>4</v>
      </c>
      <c r="Z105" s="64">
        <v>4</v>
      </c>
      <c r="AA105" s="64">
        <v>4</v>
      </c>
      <c r="AB105" s="64">
        <v>4</v>
      </c>
      <c r="AC105" s="64">
        <v>4</v>
      </c>
      <c r="AD105" s="64">
        <v>4</v>
      </c>
      <c r="AE105" s="64">
        <v>4</v>
      </c>
      <c r="AF105" s="64">
        <v>4</v>
      </c>
      <c r="AG105" s="64">
        <v>4</v>
      </c>
      <c r="AH105" s="64">
        <v>4</v>
      </c>
      <c r="AI105" s="14"/>
      <c r="AJ105" s="14"/>
      <c r="AK105" s="14"/>
      <c r="AL105" s="14"/>
      <c r="AM105" s="14"/>
      <c r="AN105" s="14"/>
      <c r="AO105" s="14"/>
      <c r="AP105" s="14"/>
      <c r="AQ105" s="14"/>
    </row>
    <row r="106" ht="21" spans="1:43">
      <c r="A106" s="65"/>
      <c r="B106" s="57"/>
      <c r="C106" s="66" t="s">
        <v>95</v>
      </c>
      <c r="D106" s="64">
        <v>3.5</v>
      </c>
      <c r="E106" s="64">
        <v>3</v>
      </c>
      <c r="F106" s="64">
        <v>3</v>
      </c>
      <c r="G106" s="64">
        <v>2.5</v>
      </c>
      <c r="H106" s="64">
        <v>0</v>
      </c>
      <c r="I106" s="64">
        <v>1</v>
      </c>
      <c r="J106" s="64">
        <v>2.5</v>
      </c>
      <c r="K106" s="64">
        <v>4</v>
      </c>
      <c r="L106" s="64">
        <v>2</v>
      </c>
      <c r="M106" s="64"/>
      <c r="N106" s="64">
        <v>3</v>
      </c>
      <c r="O106" s="64">
        <v>2</v>
      </c>
      <c r="P106" s="64">
        <v>2</v>
      </c>
      <c r="Q106" s="64">
        <v>3</v>
      </c>
      <c r="R106" s="64">
        <v>2.5</v>
      </c>
      <c r="S106" s="64">
        <v>2</v>
      </c>
      <c r="T106" s="64">
        <v>2</v>
      </c>
      <c r="U106" s="64">
        <v>2</v>
      </c>
      <c r="V106" s="64">
        <v>2</v>
      </c>
      <c r="W106" s="64"/>
      <c r="X106" s="64">
        <v>1.5</v>
      </c>
      <c r="Y106" s="64">
        <v>4</v>
      </c>
      <c r="Z106" s="64">
        <v>2</v>
      </c>
      <c r="AA106" s="64">
        <v>3</v>
      </c>
      <c r="AB106" s="64">
        <v>2.5</v>
      </c>
      <c r="AC106" s="64">
        <v>2</v>
      </c>
      <c r="AD106" s="64">
        <v>2</v>
      </c>
      <c r="AE106" s="64">
        <v>3</v>
      </c>
      <c r="AF106" s="64">
        <v>2</v>
      </c>
      <c r="AG106" s="64">
        <v>2.5</v>
      </c>
      <c r="AH106" s="64">
        <v>2</v>
      </c>
      <c r="AI106" s="14"/>
      <c r="AJ106" s="14"/>
      <c r="AK106" s="14"/>
      <c r="AL106" s="14"/>
      <c r="AM106" s="14"/>
      <c r="AN106" s="14"/>
      <c r="AO106" s="14"/>
      <c r="AP106" s="14"/>
      <c r="AQ106" s="14"/>
    </row>
    <row r="107" ht="21" spans="1:43">
      <c r="A107" s="62" t="s">
        <v>55</v>
      </c>
      <c r="B107" s="57" t="s">
        <v>108</v>
      </c>
      <c r="C107" s="63" t="s">
        <v>97</v>
      </c>
      <c r="D107" s="64"/>
      <c r="E107" s="64"/>
      <c r="F107" s="64"/>
      <c r="G107" s="67"/>
      <c r="H107" s="67"/>
      <c r="I107" s="67"/>
      <c r="J107" s="67"/>
      <c r="K107" s="67"/>
      <c r="L107" s="67"/>
      <c r="M107" s="80">
        <v>4</v>
      </c>
      <c r="N107" s="80">
        <v>4</v>
      </c>
      <c r="O107" s="80">
        <v>4</v>
      </c>
      <c r="P107" s="80">
        <v>4</v>
      </c>
      <c r="Q107" s="80">
        <v>4</v>
      </c>
      <c r="R107" s="80">
        <v>4</v>
      </c>
      <c r="S107" s="80">
        <v>4</v>
      </c>
      <c r="T107" s="67" t="s">
        <v>99</v>
      </c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  <c r="AE107" s="64"/>
      <c r="AF107" s="67"/>
      <c r="AG107" s="64"/>
      <c r="AH107" s="64"/>
      <c r="AI107" s="14">
        <f>IF(A107="","",COUNTIF(D107:AH108,"&gt;2")/2)</f>
        <v>7</v>
      </c>
      <c r="AJ107" s="14" cm="1">
        <f t="array" ref="AJ107">SUMPRODUCT(IFERROR((IFERROR(WEEKDAY($D$3:$AH$3,2),999)&lt;6)*D107:AH108,0))</f>
        <v>40</v>
      </c>
      <c r="AK107" s="14" cm="1">
        <f t="array" ref="AK107">SUMPRODUCT((IFERROR(WEEKDAY($D$3:$AH$3,2),999)&lt;6)*D109:AH109)</f>
        <v>13</v>
      </c>
      <c r="AL107" s="14" cm="1">
        <f t="array" ref="AL107">SUMPRODUCT(IFERROR((IFERROR(WEEKDAY($D$3:$AH$3,2),0)&gt;5)*D107:AH109,0))</f>
        <v>22</v>
      </c>
      <c r="AM107" s="14">
        <f>IFERROR(SUM(AJ107:AL109),"")</f>
        <v>75</v>
      </c>
      <c r="AN107" s="14" t="s">
        <v>94</v>
      </c>
      <c r="AO107" s="14" cm="1">
        <f t="array" ref="AO107">SUMPRODUCT((IFERROR((D107:AH107+D108:AH108+D109:AH109),0)&gt;8)*1,IFERROR((D107:AH107+D108:AH108+D109:AH109-8),0))</f>
        <v>19</v>
      </c>
      <c r="AP107" s="14">
        <f>SUM(D107:AH109)-AO107</f>
        <v>56</v>
      </c>
      <c r="AQ107" s="14">
        <f>AM107-AO107-AP107</f>
        <v>0</v>
      </c>
    </row>
    <row r="108" ht="21" spans="1:43">
      <c r="A108" s="62"/>
      <c r="B108" s="57"/>
      <c r="C108" s="63" t="s">
        <v>100</v>
      </c>
      <c r="D108" s="64"/>
      <c r="E108" s="64"/>
      <c r="F108" s="64"/>
      <c r="G108" s="67"/>
      <c r="H108" s="67"/>
      <c r="I108" s="67"/>
      <c r="J108" s="67"/>
      <c r="K108" s="67"/>
      <c r="L108" s="67"/>
      <c r="M108" s="80">
        <v>4</v>
      </c>
      <c r="N108" s="80">
        <v>4</v>
      </c>
      <c r="O108" s="80">
        <v>4</v>
      </c>
      <c r="P108" s="80">
        <v>4</v>
      </c>
      <c r="Q108" s="80">
        <v>4</v>
      </c>
      <c r="R108" s="80">
        <v>4</v>
      </c>
      <c r="S108" s="80">
        <v>4</v>
      </c>
      <c r="T108" s="67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  <c r="AE108" s="64"/>
      <c r="AF108" s="67"/>
      <c r="AG108" s="64"/>
      <c r="AH108" s="64"/>
      <c r="AI108" s="14"/>
      <c r="AJ108" s="14"/>
      <c r="AK108" s="14"/>
      <c r="AL108" s="14"/>
      <c r="AM108" s="14"/>
      <c r="AN108" s="14"/>
      <c r="AO108" s="14"/>
      <c r="AP108" s="14"/>
      <c r="AQ108" s="14"/>
    </row>
    <row r="109" ht="21" spans="1:43">
      <c r="A109" s="65"/>
      <c r="B109" s="57"/>
      <c r="C109" s="66" t="s">
        <v>95</v>
      </c>
      <c r="D109" s="64"/>
      <c r="E109" s="64"/>
      <c r="F109" s="64"/>
      <c r="G109" s="67"/>
      <c r="H109" s="67"/>
      <c r="I109" s="67"/>
      <c r="J109" s="67"/>
      <c r="K109" s="67"/>
      <c r="L109" s="67"/>
      <c r="M109" s="80">
        <v>2</v>
      </c>
      <c r="N109" s="80">
        <v>2</v>
      </c>
      <c r="O109" s="80">
        <v>3</v>
      </c>
      <c r="P109" s="80">
        <v>3</v>
      </c>
      <c r="Q109" s="80">
        <v>3</v>
      </c>
      <c r="R109" s="80">
        <v>3</v>
      </c>
      <c r="S109" s="80">
        <v>3</v>
      </c>
      <c r="T109" s="67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  <c r="AE109" s="64"/>
      <c r="AF109" s="67"/>
      <c r="AG109" s="64"/>
      <c r="AH109" s="64"/>
      <c r="AI109" s="14"/>
      <c r="AJ109" s="14"/>
      <c r="AK109" s="14"/>
      <c r="AL109" s="14"/>
      <c r="AM109" s="14"/>
      <c r="AN109" s="14"/>
      <c r="AO109" s="14"/>
      <c r="AP109" s="14"/>
      <c r="AQ109" s="14"/>
    </row>
    <row r="110" ht="21" spans="1:43">
      <c r="A110" s="62" t="s">
        <v>54</v>
      </c>
      <c r="B110" s="57" t="s">
        <v>108</v>
      </c>
      <c r="C110" s="63" t="s">
        <v>97</v>
      </c>
      <c r="D110" s="64"/>
      <c r="E110" s="64"/>
      <c r="F110" s="64"/>
      <c r="G110" s="67"/>
      <c r="H110" s="67"/>
      <c r="I110" s="67"/>
      <c r="J110" s="64"/>
      <c r="K110" s="64"/>
      <c r="L110" s="64"/>
      <c r="M110" s="80">
        <v>4</v>
      </c>
      <c r="N110" s="64">
        <v>4</v>
      </c>
      <c r="O110" s="80">
        <v>4</v>
      </c>
      <c r="P110" s="80">
        <v>4</v>
      </c>
      <c r="Q110" s="80">
        <v>4</v>
      </c>
      <c r="R110" s="80">
        <v>4</v>
      </c>
      <c r="S110" s="80">
        <v>4</v>
      </c>
      <c r="T110" s="64" t="s">
        <v>99</v>
      </c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  <c r="AE110" s="64"/>
      <c r="AF110" s="64"/>
      <c r="AG110" s="64"/>
      <c r="AH110" s="64"/>
      <c r="AI110" s="14">
        <f>IF(A110="","",COUNTIF(D110:AH111,"&gt;2")/2)</f>
        <v>6.5</v>
      </c>
      <c r="AJ110" s="14" cm="1">
        <f t="array" ref="AJ110">SUMPRODUCT(IFERROR((IFERROR(WEEKDAY($D$3:$AH$3,2),999)&lt;6)*D110:AH111,0))</f>
        <v>38</v>
      </c>
      <c r="AK110" s="14" cm="1">
        <f t="array" ref="AK110">SUMPRODUCT((IFERROR(WEEKDAY($D$3:$AH$3,2),999)&lt;6)*D112:AH112)</f>
        <v>11</v>
      </c>
      <c r="AL110" s="14" cm="1">
        <f t="array" ref="AL110">SUMPRODUCT(IFERROR((IFERROR(WEEKDAY($D$3:$AH$3,2),0)&gt;5)*D110:AH112,0))</f>
        <v>22</v>
      </c>
      <c r="AM110" s="14">
        <f>IFERROR(SUM(AJ110:AL112),"")</f>
        <v>71</v>
      </c>
      <c r="AN110" s="14" t="s">
        <v>94</v>
      </c>
      <c r="AO110" s="14" cm="1">
        <f t="array" ref="AO110">SUMPRODUCT((IFERROR((D110:AH110+D111:AH111+D112:AH112),0)&gt;8)*1,IFERROR((D110:AH110+D111:AH111+D112:AH112-8),0))</f>
        <v>17</v>
      </c>
      <c r="AP110" s="14">
        <f>SUM(D110:AH112)-AO110</f>
        <v>54</v>
      </c>
      <c r="AQ110" s="14">
        <f>AM110-AO110-AP110</f>
        <v>0</v>
      </c>
    </row>
    <row r="111" ht="21" spans="1:43">
      <c r="A111" s="62"/>
      <c r="B111" s="57"/>
      <c r="C111" s="63" t="s">
        <v>100</v>
      </c>
      <c r="D111" s="64"/>
      <c r="E111" s="64"/>
      <c r="F111" s="64"/>
      <c r="G111" s="67"/>
      <c r="H111" s="67"/>
      <c r="I111" s="67"/>
      <c r="J111" s="64"/>
      <c r="K111" s="64"/>
      <c r="L111" s="64"/>
      <c r="M111" s="80">
        <v>4</v>
      </c>
      <c r="N111" s="64">
        <v>2</v>
      </c>
      <c r="O111" s="80">
        <v>4</v>
      </c>
      <c r="P111" s="80">
        <v>4</v>
      </c>
      <c r="Q111" s="80">
        <v>4</v>
      </c>
      <c r="R111" s="80">
        <v>4</v>
      </c>
      <c r="S111" s="80">
        <v>4</v>
      </c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  <c r="AE111" s="64"/>
      <c r="AF111" s="64"/>
      <c r="AG111" s="64"/>
      <c r="AH111" s="64"/>
      <c r="AI111" s="14"/>
      <c r="AJ111" s="14"/>
      <c r="AK111" s="14"/>
      <c r="AL111" s="14"/>
      <c r="AM111" s="14"/>
      <c r="AN111" s="14"/>
      <c r="AO111" s="14"/>
      <c r="AP111" s="14"/>
      <c r="AQ111" s="14"/>
    </row>
    <row r="112" ht="21" spans="1:43">
      <c r="A112" s="65"/>
      <c r="B112" s="57"/>
      <c r="C112" s="66" t="s">
        <v>95</v>
      </c>
      <c r="D112" s="64"/>
      <c r="E112" s="64"/>
      <c r="F112" s="64"/>
      <c r="G112" s="67"/>
      <c r="H112" s="67"/>
      <c r="I112" s="67"/>
      <c r="J112" s="64"/>
      <c r="K112" s="64"/>
      <c r="L112" s="64"/>
      <c r="M112" s="80">
        <v>2</v>
      </c>
      <c r="N112" s="64"/>
      <c r="O112" s="80">
        <v>3</v>
      </c>
      <c r="P112" s="80">
        <v>3</v>
      </c>
      <c r="Q112" s="80">
        <v>3</v>
      </c>
      <c r="R112" s="80">
        <v>3</v>
      </c>
      <c r="S112" s="80">
        <v>3</v>
      </c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  <c r="AE112" s="64"/>
      <c r="AF112" s="64"/>
      <c r="AG112" s="64"/>
      <c r="AH112" s="64"/>
      <c r="AI112" s="14"/>
      <c r="AJ112" s="14"/>
      <c r="AK112" s="14"/>
      <c r="AL112" s="14"/>
      <c r="AM112" s="14"/>
      <c r="AN112" s="14"/>
      <c r="AO112" s="14"/>
      <c r="AP112" s="14"/>
      <c r="AQ112" s="14"/>
    </row>
    <row r="113" ht="21" spans="1:43">
      <c r="A113" s="62" t="s">
        <v>57</v>
      </c>
      <c r="B113" s="57" t="s">
        <v>108</v>
      </c>
      <c r="C113" s="63" t="s">
        <v>97</v>
      </c>
      <c r="D113" s="64"/>
      <c r="E113" s="64"/>
      <c r="F113" s="64"/>
      <c r="G113" s="67"/>
      <c r="H113" s="67"/>
      <c r="I113" s="67"/>
      <c r="J113" s="67"/>
      <c r="K113" s="67"/>
      <c r="L113" s="67"/>
      <c r="M113" s="67"/>
      <c r="N113" s="67"/>
      <c r="O113" s="64"/>
      <c r="P113" s="64"/>
      <c r="Q113" s="64"/>
      <c r="R113" s="67"/>
      <c r="S113" s="67"/>
      <c r="T113" s="67"/>
      <c r="U113" s="67"/>
      <c r="V113" s="67"/>
      <c r="W113" s="67"/>
      <c r="X113" s="67"/>
      <c r="Y113" s="67"/>
      <c r="Z113" s="67"/>
      <c r="AA113" s="67">
        <v>4</v>
      </c>
      <c r="AB113" s="67">
        <v>4</v>
      </c>
      <c r="AC113" s="67">
        <v>4</v>
      </c>
      <c r="AD113" s="67">
        <v>4</v>
      </c>
      <c r="AE113" s="67">
        <v>4</v>
      </c>
      <c r="AF113" s="67">
        <v>4</v>
      </c>
      <c r="AG113" s="67">
        <v>4</v>
      </c>
      <c r="AH113" s="67">
        <v>4</v>
      </c>
      <c r="AI113" s="14">
        <f>IF(A113="","",COUNTIF(D113:AH114,"&gt;2")/2)</f>
        <v>8</v>
      </c>
      <c r="AJ113" s="14" cm="1">
        <f t="array" ref="AJ113">SUMPRODUCT(IFERROR((IFERROR(WEEKDAY($D$3:$AH$3,2),999)&lt;6)*D113:AH114,0))</f>
        <v>48</v>
      </c>
      <c r="AK113" s="14" cm="1">
        <f t="array" ref="AK113">SUMPRODUCT((IFERROR(WEEKDAY($D$3:$AH$3,2),999)&lt;6)*D115:AH115)</f>
        <v>16</v>
      </c>
      <c r="AL113" s="14" cm="1">
        <f t="array" ref="AL113">SUMPRODUCT(IFERROR((IFERROR(WEEKDAY($D$3:$AH$3,2),0)&gt;5)*D113:AH115,0))</f>
        <v>22</v>
      </c>
      <c r="AM113" s="14">
        <f>IFERROR(SUM(AJ113:AL115),"")</f>
        <v>86</v>
      </c>
      <c r="AN113" s="14" t="s">
        <v>94</v>
      </c>
      <c r="AO113" s="14" cm="1">
        <f t="array" ref="AO113">SUMPRODUCT((IFERROR((D113:AH113+D114:AH114+D115:AH115),0)&gt;8)*1,IFERROR((D113:AH113+D114:AH114+D115:AH115-8),0))</f>
        <v>22</v>
      </c>
      <c r="AP113" s="14">
        <f>SUM(D113:AH115)-AO113</f>
        <v>64</v>
      </c>
      <c r="AQ113" s="14">
        <f>AM113-AO113-AP113</f>
        <v>0</v>
      </c>
    </row>
    <row r="114" ht="21" spans="1:43">
      <c r="A114" s="62"/>
      <c r="B114" s="57"/>
      <c r="C114" s="63" t="s">
        <v>100</v>
      </c>
      <c r="D114" s="64"/>
      <c r="E114" s="64"/>
      <c r="F114" s="64"/>
      <c r="G114" s="67"/>
      <c r="H114" s="67"/>
      <c r="I114" s="67"/>
      <c r="J114" s="67"/>
      <c r="K114" s="67"/>
      <c r="L114" s="67"/>
      <c r="M114" s="67"/>
      <c r="N114" s="67"/>
      <c r="O114" s="64"/>
      <c r="P114" s="64"/>
      <c r="Q114" s="64"/>
      <c r="R114" s="67"/>
      <c r="S114" s="67"/>
      <c r="T114" s="67"/>
      <c r="U114" s="67"/>
      <c r="V114" s="67"/>
      <c r="W114" s="67"/>
      <c r="X114" s="67"/>
      <c r="Y114" s="67"/>
      <c r="Z114" s="67"/>
      <c r="AA114" s="67">
        <v>4</v>
      </c>
      <c r="AB114" s="67">
        <v>4</v>
      </c>
      <c r="AC114" s="67">
        <v>4</v>
      </c>
      <c r="AD114" s="67">
        <v>4</v>
      </c>
      <c r="AE114" s="67">
        <v>4</v>
      </c>
      <c r="AF114" s="67">
        <v>4</v>
      </c>
      <c r="AG114" s="67">
        <v>4</v>
      </c>
      <c r="AH114" s="67">
        <v>4</v>
      </c>
      <c r="AI114" s="14"/>
      <c r="AJ114" s="14"/>
      <c r="AK114" s="14"/>
      <c r="AL114" s="14"/>
      <c r="AM114" s="14"/>
      <c r="AN114" s="14"/>
      <c r="AO114" s="14"/>
      <c r="AP114" s="14"/>
      <c r="AQ114" s="14"/>
    </row>
    <row r="115" ht="21" spans="1:43">
      <c r="A115" s="65"/>
      <c r="B115" s="57"/>
      <c r="C115" s="66" t="s">
        <v>95</v>
      </c>
      <c r="D115" s="64"/>
      <c r="E115" s="64"/>
      <c r="F115" s="64"/>
      <c r="G115" s="67"/>
      <c r="H115" s="67"/>
      <c r="I115" s="67"/>
      <c r="J115" s="67"/>
      <c r="K115" s="67"/>
      <c r="L115" s="67"/>
      <c r="M115" s="67"/>
      <c r="N115" s="67"/>
      <c r="O115" s="64"/>
      <c r="P115" s="64"/>
      <c r="Q115" s="64"/>
      <c r="R115" s="67"/>
      <c r="S115" s="67"/>
      <c r="T115" s="67"/>
      <c r="U115" s="67"/>
      <c r="V115" s="67"/>
      <c r="W115" s="67"/>
      <c r="X115" s="67"/>
      <c r="Y115" s="67"/>
      <c r="Z115" s="67"/>
      <c r="AA115" s="67">
        <v>3</v>
      </c>
      <c r="AB115" s="67">
        <v>3</v>
      </c>
      <c r="AC115" s="67">
        <v>3</v>
      </c>
      <c r="AD115" s="67">
        <v>3</v>
      </c>
      <c r="AE115" s="67">
        <v>3</v>
      </c>
      <c r="AF115" s="67">
        <v>3</v>
      </c>
      <c r="AG115" s="67">
        <v>3</v>
      </c>
      <c r="AH115" s="67">
        <v>1</v>
      </c>
      <c r="AI115" s="14"/>
      <c r="AJ115" s="14"/>
      <c r="AK115" s="14"/>
      <c r="AL115" s="14"/>
      <c r="AM115" s="14"/>
      <c r="AN115" s="14"/>
      <c r="AO115" s="14"/>
      <c r="AP115" s="14"/>
      <c r="AQ115" s="14"/>
    </row>
    <row r="116" ht="15" spans="1:43">
      <c r="A116" s="68" t="s">
        <v>50</v>
      </c>
      <c r="B116" s="69" t="s">
        <v>109</v>
      </c>
      <c r="C116" s="70" t="s">
        <v>97</v>
      </c>
      <c r="D116" s="71">
        <v>4</v>
      </c>
      <c r="E116" s="72">
        <v>4</v>
      </c>
      <c r="F116" s="72">
        <v>4</v>
      </c>
      <c r="G116" s="72">
        <v>4</v>
      </c>
      <c r="H116" s="73">
        <v>4</v>
      </c>
      <c r="I116" s="71" t="s">
        <v>103</v>
      </c>
      <c r="J116" s="71">
        <v>4</v>
      </c>
      <c r="K116" s="71">
        <v>4</v>
      </c>
      <c r="L116" s="71">
        <v>4</v>
      </c>
      <c r="M116" s="71">
        <v>4</v>
      </c>
      <c r="N116" s="71">
        <v>4</v>
      </c>
      <c r="O116" s="71">
        <v>4</v>
      </c>
      <c r="P116" s="71" t="s">
        <v>103</v>
      </c>
      <c r="Q116" s="71">
        <v>4</v>
      </c>
      <c r="R116" s="71">
        <v>4</v>
      </c>
      <c r="S116" s="71">
        <v>4</v>
      </c>
      <c r="T116" s="71">
        <v>4</v>
      </c>
      <c r="U116" s="71">
        <v>4</v>
      </c>
      <c r="V116" s="71" t="s">
        <v>103</v>
      </c>
      <c r="W116" s="71" t="s">
        <v>103</v>
      </c>
      <c r="X116" s="71">
        <v>4</v>
      </c>
      <c r="Y116" s="71">
        <v>4</v>
      </c>
      <c r="Z116" s="71">
        <v>4</v>
      </c>
      <c r="AA116" s="71">
        <v>4</v>
      </c>
      <c r="AB116" s="71">
        <v>4</v>
      </c>
      <c r="AC116" s="71">
        <v>4</v>
      </c>
      <c r="AD116" s="71">
        <v>4</v>
      </c>
      <c r="AE116" s="71">
        <v>4</v>
      </c>
      <c r="AF116" s="71">
        <v>4</v>
      </c>
      <c r="AG116" s="71" t="s">
        <v>110</v>
      </c>
      <c r="AH116" s="71">
        <v>4</v>
      </c>
      <c r="AI116" s="14">
        <f>IF(A116="","",COUNTIF(D116:AH117,"&gt;2")/2)</f>
        <v>26</v>
      </c>
      <c r="AJ116" s="14" cm="1">
        <f t="array" ref="AJ116">SUMPRODUCT(IFERROR((IFERROR(WEEKDAY($D$3:$AH$3,2),999)&lt;6)*D116:AH117,0))</f>
        <v>136</v>
      </c>
      <c r="AK116" s="14" cm="1">
        <f t="array" ref="AK116">SUMPRODUCT((IFERROR(WEEKDAY($D$3:$AH$3,2),999)&lt;6)*D118:AH118)</f>
        <v>56</v>
      </c>
      <c r="AL116" s="14" cm="1">
        <f t="array" ref="AL116">SUMPRODUCT(IFERROR((IFERROR(WEEKDAY($D$3:$AH$3,2),0)&gt;5)*D116:AH118,0))</f>
        <v>104</v>
      </c>
      <c r="AM116" s="14">
        <f>IFERROR(SUM(AJ116:AL118),"")</f>
        <v>296</v>
      </c>
      <c r="AN116" s="14" t="s">
        <v>94</v>
      </c>
      <c r="AO116" s="14" cm="1">
        <f t="array" ref="AO116">SUMPRODUCT((IFERROR((D116:AH116+D117:AH117+D118:AH118),0)&gt;8)*1,IFERROR((D116:AH116+D117:AH117+D118:AH118-8),0))</f>
        <v>88</v>
      </c>
      <c r="AP116" s="14">
        <f>SUM(D116:AH118)-AO116</f>
        <v>208</v>
      </c>
      <c r="AQ116" s="14">
        <f>AM116-AO116-AP116</f>
        <v>0</v>
      </c>
    </row>
    <row r="117" ht="15" spans="1:43">
      <c r="A117" s="68"/>
      <c r="B117" s="74"/>
      <c r="C117" s="70" t="s">
        <v>100</v>
      </c>
      <c r="D117" s="71">
        <v>4</v>
      </c>
      <c r="E117" s="72">
        <v>4</v>
      </c>
      <c r="F117" s="72">
        <v>4</v>
      </c>
      <c r="G117" s="72">
        <v>4</v>
      </c>
      <c r="H117" s="73">
        <v>4</v>
      </c>
      <c r="I117" s="71" t="s">
        <v>103</v>
      </c>
      <c r="J117" s="71">
        <v>4</v>
      </c>
      <c r="K117" s="71">
        <v>4</v>
      </c>
      <c r="L117" s="71">
        <v>4</v>
      </c>
      <c r="M117" s="71">
        <v>4</v>
      </c>
      <c r="N117" s="71">
        <v>4</v>
      </c>
      <c r="O117" s="71">
        <v>4</v>
      </c>
      <c r="P117" s="71" t="s">
        <v>103</v>
      </c>
      <c r="Q117" s="71">
        <v>4</v>
      </c>
      <c r="R117" s="71">
        <v>4</v>
      </c>
      <c r="S117" s="71">
        <v>4</v>
      </c>
      <c r="T117" s="71">
        <v>4</v>
      </c>
      <c r="U117" s="71">
        <v>4</v>
      </c>
      <c r="V117" s="71" t="s">
        <v>103</v>
      </c>
      <c r="W117" s="71" t="s">
        <v>103</v>
      </c>
      <c r="X117" s="71">
        <v>4</v>
      </c>
      <c r="Y117" s="71">
        <v>4</v>
      </c>
      <c r="Z117" s="71">
        <v>4</v>
      </c>
      <c r="AA117" s="71">
        <v>4</v>
      </c>
      <c r="AB117" s="71">
        <v>4</v>
      </c>
      <c r="AC117" s="71">
        <v>4</v>
      </c>
      <c r="AD117" s="71">
        <v>4</v>
      </c>
      <c r="AE117" s="71">
        <v>4</v>
      </c>
      <c r="AF117" s="71">
        <v>4</v>
      </c>
      <c r="AG117" s="71" t="s">
        <v>110</v>
      </c>
      <c r="AH117" s="71">
        <v>4</v>
      </c>
      <c r="AI117" s="14"/>
      <c r="AJ117" s="14"/>
      <c r="AK117" s="14"/>
      <c r="AL117" s="14"/>
      <c r="AM117" s="14"/>
      <c r="AN117" s="14"/>
      <c r="AO117" s="14"/>
      <c r="AP117" s="14"/>
      <c r="AQ117" s="14"/>
    </row>
    <row r="118" ht="15" spans="1:43">
      <c r="A118" s="68"/>
      <c r="B118" s="74"/>
      <c r="C118" s="70" t="s">
        <v>95</v>
      </c>
      <c r="D118" s="71">
        <v>3</v>
      </c>
      <c r="E118" s="72">
        <v>5.5</v>
      </c>
      <c r="F118" s="72">
        <v>3.5</v>
      </c>
      <c r="G118" s="72">
        <v>3</v>
      </c>
      <c r="H118" s="73">
        <v>3</v>
      </c>
      <c r="I118" s="71"/>
      <c r="J118" s="71">
        <v>3.5</v>
      </c>
      <c r="K118" s="71">
        <v>3</v>
      </c>
      <c r="L118" s="71">
        <v>3.5</v>
      </c>
      <c r="M118" s="71">
        <v>5</v>
      </c>
      <c r="N118" s="71">
        <v>3</v>
      </c>
      <c r="O118" s="71">
        <v>3.5</v>
      </c>
      <c r="P118" s="71"/>
      <c r="Q118" s="71">
        <v>3</v>
      </c>
      <c r="R118" s="71">
        <v>3</v>
      </c>
      <c r="S118" s="71">
        <v>2.5</v>
      </c>
      <c r="T118" s="71">
        <v>3</v>
      </c>
      <c r="U118" s="71">
        <v>1.5</v>
      </c>
      <c r="V118" s="71"/>
      <c r="W118" s="71"/>
      <c r="X118" s="71">
        <v>3.5</v>
      </c>
      <c r="Y118" s="71">
        <v>3</v>
      </c>
      <c r="Z118" s="71">
        <v>3</v>
      </c>
      <c r="AA118" s="71">
        <v>3</v>
      </c>
      <c r="AB118" s="71">
        <v>3</v>
      </c>
      <c r="AC118" s="71">
        <v>3</v>
      </c>
      <c r="AD118" s="71">
        <v>3</v>
      </c>
      <c r="AE118" s="71">
        <v>3</v>
      </c>
      <c r="AF118" s="71">
        <v>5.5</v>
      </c>
      <c r="AG118" s="71"/>
      <c r="AH118" s="71">
        <v>5.5</v>
      </c>
      <c r="AI118" s="14"/>
      <c r="AJ118" s="14"/>
      <c r="AK118" s="14"/>
      <c r="AL118" s="14"/>
      <c r="AM118" s="14"/>
      <c r="AN118" s="14"/>
      <c r="AO118" s="14"/>
      <c r="AP118" s="14"/>
      <c r="AQ118" s="14"/>
    </row>
    <row r="119" ht="15" spans="1:43">
      <c r="A119" s="68" t="s">
        <v>51</v>
      </c>
      <c r="B119" s="69" t="s">
        <v>109</v>
      </c>
      <c r="C119" s="70" t="s">
        <v>97</v>
      </c>
      <c r="D119" s="71">
        <v>4</v>
      </c>
      <c r="E119" s="72">
        <v>4</v>
      </c>
      <c r="F119" s="72">
        <v>4</v>
      </c>
      <c r="G119" s="72">
        <v>4</v>
      </c>
      <c r="H119" s="72">
        <v>4</v>
      </c>
      <c r="I119" s="71" t="s">
        <v>103</v>
      </c>
      <c r="J119" s="71">
        <v>4</v>
      </c>
      <c r="K119" s="71">
        <v>4</v>
      </c>
      <c r="L119" s="71">
        <v>4</v>
      </c>
      <c r="M119" s="73">
        <v>4</v>
      </c>
      <c r="N119" s="73">
        <v>4</v>
      </c>
      <c r="O119" s="71">
        <v>4</v>
      </c>
      <c r="P119" s="71" t="s">
        <v>103</v>
      </c>
      <c r="Q119" s="73">
        <v>4</v>
      </c>
      <c r="R119" s="73">
        <v>4</v>
      </c>
      <c r="S119" s="71" t="s">
        <v>103</v>
      </c>
      <c r="T119" s="71" t="s">
        <v>103</v>
      </c>
      <c r="U119" s="71" t="s">
        <v>110</v>
      </c>
      <c r="V119" s="71" t="s">
        <v>103</v>
      </c>
      <c r="W119" s="71" t="s">
        <v>103</v>
      </c>
      <c r="X119" s="71">
        <v>4</v>
      </c>
      <c r="Y119" s="71">
        <v>4</v>
      </c>
      <c r="Z119" s="73">
        <v>4</v>
      </c>
      <c r="AA119" s="73">
        <v>4</v>
      </c>
      <c r="AB119" s="73">
        <v>4</v>
      </c>
      <c r="AC119" s="73">
        <v>4</v>
      </c>
      <c r="AD119" s="73">
        <v>4</v>
      </c>
      <c r="AE119" s="73">
        <v>4</v>
      </c>
      <c r="AF119" s="73">
        <v>4</v>
      </c>
      <c r="AG119" s="73">
        <v>4</v>
      </c>
      <c r="AH119" s="73">
        <v>4</v>
      </c>
      <c r="AI119" s="14">
        <f>IF(A119="","",COUNTIF(D119:AH120,"&gt;2")/2)</f>
        <v>24</v>
      </c>
      <c r="AJ119" s="14" cm="1">
        <f t="array" ref="AJ119">SUMPRODUCT(IFERROR((IFERROR(WEEKDAY($D$3:$AH$3,2),999)&lt;6)*D119:AH120,0))</f>
        <v>119</v>
      </c>
      <c r="AK119" s="14" cm="1">
        <f t="array" ref="AK119">SUMPRODUCT((IFERROR(WEEKDAY($D$3:$AH$3,2),999)&lt;6)*D121:AH121)</f>
        <v>50</v>
      </c>
      <c r="AL119" s="14" cm="1">
        <f t="array" ref="AL119">SUMPRODUCT(IFERROR((IFERROR(WEEKDAY($D$3:$AH$3,2),0)&gt;5)*D119:AH121,0))</f>
        <v>104</v>
      </c>
      <c r="AM119" s="14">
        <f>IFERROR(SUM(AJ119:AL121),"")</f>
        <v>273</v>
      </c>
      <c r="AN119" s="14" t="s">
        <v>94</v>
      </c>
      <c r="AO119" s="14" cm="1">
        <f t="array" ref="AO119">SUMPRODUCT((IFERROR((D119:AH119+D120:AH120+D121:AH121),0)&gt;8)*1,IFERROR((D119:AH119+D120:AH120+D121:AH121-8),0))</f>
        <v>82</v>
      </c>
      <c r="AP119" s="14">
        <f>SUM(D119:AH121)-AO119</f>
        <v>191</v>
      </c>
      <c r="AQ119" s="14">
        <f>AM119-AO119-AP119</f>
        <v>0</v>
      </c>
    </row>
    <row r="120" ht="15" spans="1:43">
      <c r="A120" s="68"/>
      <c r="B120" s="74"/>
      <c r="C120" s="70" t="s">
        <v>100</v>
      </c>
      <c r="D120" s="71">
        <v>4</v>
      </c>
      <c r="E120" s="72">
        <v>4</v>
      </c>
      <c r="F120" s="72">
        <v>4</v>
      </c>
      <c r="G120" s="72">
        <v>4</v>
      </c>
      <c r="H120" s="72">
        <v>3</v>
      </c>
      <c r="I120" s="71" t="s">
        <v>103</v>
      </c>
      <c r="J120" s="71">
        <v>4</v>
      </c>
      <c r="K120" s="71">
        <v>4</v>
      </c>
      <c r="L120" s="71">
        <v>4</v>
      </c>
      <c r="M120" s="73">
        <v>4</v>
      </c>
      <c r="N120" s="73">
        <v>4</v>
      </c>
      <c r="O120" s="71">
        <v>4</v>
      </c>
      <c r="P120" s="71" t="s">
        <v>103</v>
      </c>
      <c r="Q120" s="73">
        <v>4</v>
      </c>
      <c r="R120" s="73">
        <v>4</v>
      </c>
      <c r="S120" s="71" t="s">
        <v>103</v>
      </c>
      <c r="T120" s="71" t="s">
        <v>103</v>
      </c>
      <c r="U120" s="71" t="s">
        <v>110</v>
      </c>
      <c r="V120" s="71" t="s">
        <v>103</v>
      </c>
      <c r="W120" s="71" t="s">
        <v>103</v>
      </c>
      <c r="X120" s="71">
        <v>4</v>
      </c>
      <c r="Y120" s="71">
        <v>4</v>
      </c>
      <c r="Z120" s="73">
        <v>4</v>
      </c>
      <c r="AA120" s="73">
        <v>4</v>
      </c>
      <c r="AB120" s="73">
        <v>4</v>
      </c>
      <c r="AC120" s="73">
        <v>4</v>
      </c>
      <c r="AD120" s="73">
        <v>4</v>
      </c>
      <c r="AE120" s="73">
        <v>4</v>
      </c>
      <c r="AF120" s="73">
        <v>4</v>
      </c>
      <c r="AG120" s="73">
        <v>4</v>
      </c>
      <c r="AH120" s="73">
        <v>4</v>
      </c>
      <c r="AI120" s="14"/>
      <c r="AJ120" s="14"/>
      <c r="AK120" s="14"/>
      <c r="AL120" s="14"/>
      <c r="AM120" s="14"/>
      <c r="AN120" s="14"/>
      <c r="AO120" s="14"/>
      <c r="AP120" s="14"/>
      <c r="AQ120" s="14"/>
    </row>
    <row r="121" ht="15" spans="1:43">
      <c r="A121" s="68"/>
      <c r="B121" s="74"/>
      <c r="C121" s="70" t="s">
        <v>95</v>
      </c>
      <c r="D121" s="71">
        <v>3</v>
      </c>
      <c r="E121" s="72">
        <v>5.5</v>
      </c>
      <c r="F121" s="72">
        <v>3.5</v>
      </c>
      <c r="G121" s="72">
        <v>3</v>
      </c>
      <c r="H121" s="72"/>
      <c r="I121" s="71"/>
      <c r="J121" s="71">
        <v>3.5</v>
      </c>
      <c r="K121" s="71">
        <v>3</v>
      </c>
      <c r="L121" s="71">
        <v>3.5</v>
      </c>
      <c r="M121" s="73">
        <v>3</v>
      </c>
      <c r="N121" s="73">
        <v>3</v>
      </c>
      <c r="O121" s="71">
        <v>3</v>
      </c>
      <c r="P121" s="71"/>
      <c r="Q121" s="73">
        <v>3</v>
      </c>
      <c r="R121" s="73">
        <v>3</v>
      </c>
      <c r="S121" s="71"/>
      <c r="T121" s="71"/>
      <c r="U121" s="71"/>
      <c r="V121" s="71"/>
      <c r="W121" s="71"/>
      <c r="X121" s="71">
        <v>3.5</v>
      </c>
      <c r="Y121" s="71">
        <v>3</v>
      </c>
      <c r="Z121" s="73">
        <v>3</v>
      </c>
      <c r="AA121" s="73">
        <v>4</v>
      </c>
      <c r="AB121" s="73">
        <v>4</v>
      </c>
      <c r="AC121" s="73">
        <v>4</v>
      </c>
      <c r="AD121" s="73">
        <v>4.5</v>
      </c>
      <c r="AE121" s="73">
        <v>4</v>
      </c>
      <c r="AF121" s="73">
        <v>4</v>
      </c>
      <c r="AG121" s="73">
        <v>4</v>
      </c>
      <c r="AH121" s="73">
        <v>4</v>
      </c>
      <c r="AI121" s="14"/>
      <c r="AJ121" s="14"/>
      <c r="AK121" s="14"/>
      <c r="AL121" s="14"/>
      <c r="AM121" s="14"/>
      <c r="AN121" s="14"/>
      <c r="AO121" s="14"/>
      <c r="AP121" s="14"/>
      <c r="AQ121" s="14"/>
    </row>
    <row r="122" ht="15" spans="1:43">
      <c r="A122" s="68" t="s">
        <v>37</v>
      </c>
      <c r="B122" s="69" t="s">
        <v>109</v>
      </c>
      <c r="C122" s="70" t="s">
        <v>97</v>
      </c>
      <c r="D122" s="71">
        <v>4</v>
      </c>
      <c r="E122" s="73">
        <v>4</v>
      </c>
      <c r="F122" s="73">
        <v>4</v>
      </c>
      <c r="G122" s="73">
        <v>4</v>
      </c>
      <c r="H122" s="73">
        <v>4</v>
      </c>
      <c r="I122" s="71" t="s">
        <v>103</v>
      </c>
      <c r="J122" s="71">
        <v>4</v>
      </c>
      <c r="K122" s="71">
        <v>4</v>
      </c>
      <c r="L122" s="71">
        <v>4</v>
      </c>
      <c r="M122" s="71">
        <v>4</v>
      </c>
      <c r="N122" s="71">
        <v>4</v>
      </c>
      <c r="O122" s="71">
        <v>4</v>
      </c>
      <c r="P122" s="71" t="s">
        <v>103</v>
      </c>
      <c r="Q122" s="73">
        <v>4</v>
      </c>
      <c r="R122" s="73">
        <v>4</v>
      </c>
      <c r="S122" s="71" t="s">
        <v>103</v>
      </c>
      <c r="T122" s="71" t="s">
        <v>103</v>
      </c>
      <c r="U122" s="71">
        <v>4</v>
      </c>
      <c r="V122" s="71"/>
      <c r="W122" s="71"/>
      <c r="X122" s="82" t="s">
        <v>111</v>
      </c>
      <c r="Y122" s="82"/>
      <c r="Z122" s="82"/>
      <c r="AA122" s="82"/>
      <c r="AB122" s="82"/>
      <c r="AC122" s="82"/>
      <c r="AD122" s="82"/>
      <c r="AE122" s="82"/>
      <c r="AF122" s="82"/>
      <c r="AG122" s="82"/>
      <c r="AH122" s="82"/>
      <c r="AI122" s="14">
        <f>IF(A122="","",COUNTIF(D122:AH123,"&gt;2")/2)</f>
        <v>14</v>
      </c>
      <c r="AJ122" s="14" cm="1">
        <f t="array" ref="AJ122">SUMPRODUCT(IFERROR((IFERROR(WEEKDAY($D$3:$AH$3,2),999)&lt;6)*D122:AH123,0))</f>
        <v>71</v>
      </c>
      <c r="AK122" s="14" cm="1">
        <f t="array" ref="AK122">SUMPRODUCT((IFERROR(WEEKDAY($D$3:$AH$3,2),999)&lt;6)*D124:AH124)</f>
        <v>25.5</v>
      </c>
      <c r="AL122" s="14" cm="1">
        <f t="array" ref="AL122">SUMPRODUCT(IFERROR((IFERROR(WEEKDAY($D$3:$AH$3,2),0)&gt;5)*D122:AH124,0))</f>
        <v>58</v>
      </c>
      <c r="AM122" s="14">
        <f>IFERROR(SUM(AJ122:AL124),"")</f>
        <v>154.5</v>
      </c>
      <c r="AN122" s="14" t="s">
        <v>94</v>
      </c>
      <c r="AO122" s="14" cm="1">
        <f t="array" ref="AO122">SUMPRODUCT((IFERROR((D122:AH122+D123:AH123+D124:AH124),0)&gt;8)*1,IFERROR((D122:AH122+D123:AH123+D124:AH124-8),0))</f>
        <v>43.5</v>
      </c>
      <c r="AP122" s="14">
        <f>SUM(D122:AH124)-AO122</f>
        <v>111</v>
      </c>
      <c r="AQ122" s="14">
        <f>AM122-AO122-AP122</f>
        <v>0</v>
      </c>
    </row>
    <row r="123" ht="15" spans="1:43">
      <c r="A123" s="68"/>
      <c r="B123" s="74"/>
      <c r="C123" s="70" t="s">
        <v>100</v>
      </c>
      <c r="D123" s="71">
        <v>4</v>
      </c>
      <c r="E123" s="73">
        <v>4</v>
      </c>
      <c r="F123" s="73">
        <v>4</v>
      </c>
      <c r="G123" s="73">
        <v>4</v>
      </c>
      <c r="H123" s="73">
        <v>3</v>
      </c>
      <c r="I123" s="71" t="s">
        <v>103</v>
      </c>
      <c r="J123" s="71">
        <v>4</v>
      </c>
      <c r="K123" s="71">
        <v>4</v>
      </c>
      <c r="L123" s="71">
        <v>4</v>
      </c>
      <c r="M123" s="71">
        <v>4</v>
      </c>
      <c r="N123" s="71">
        <v>4</v>
      </c>
      <c r="O123" s="71">
        <v>4</v>
      </c>
      <c r="P123" s="71" t="s">
        <v>103</v>
      </c>
      <c r="Q123" s="73">
        <v>4</v>
      </c>
      <c r="R123" s="73">
        <v>4</v>
      </c>
      <c r="S123" s="71" t="s">
        <v>103</v>
      </c>
      <c r="T123" s="71" t="s">
        <v>103</v>
      </c>
      <c r="U123" s="71">
        <v>4</v>
      </c>
      <c r="V123" s="71"/>
      <c r="W123" s="71"/>
      <c r="X123" s="82"/>
      <c r="Y123" s="82"/>
      <c r="Z123" s="82"/>
      <c r="AA123" s="82"/>
      <c r="AB123" s="82"/>
      <c r="AC123" s="82"/>
      <c r="AD123" s="82"/>
      <c r="AE123" s="82"/>
      <c r="AF123" s="82"/>
      <c r="AG123" s="82"/>
      <c r="AH123" s="82"/>
      <c r="AI123" s="14"/>
      <c r="AJ123" s="14"/>
      <c r="AK123" s="14"/>
      <c r="AL123" s="14"/>
      <c r="AM123" s="14"/>
      <c r="AN123" s="14"/>
      <c r="AO123" s="14"/>
      <c r="AP123" s="14"/>
      <c r="AQ123" s="14"/>
    </row>
    <row r="124" ht="15" spans="1:43">
      <c r="A124" s="68"/>
      <c r="B124" s="74"/>
      <c r="C124" s="70" t="s">
        <v>95</v>
      </c>
      <c r="D124" s="71">
        <v>3</v>
      </c>
      <c r="E124" s="73">
        <v>5.5</v>
      </c>
      <c r="F124" s="73">
        <v>3.5</v>
      </c>
      <c r="G124" s="73">
        <v>3</v>
      </c>
      <c r="H124" s="73"/>
      <c r="I124" s="71"/>
      <c r="J124" s="71">
        <v>3.5</v>
      </c>
      <c r="K124" s="71">
        <v>3</v>
      </c>
      <c r="L124" s="71">
        <v>3.5</v>
      </c>
      <c r="M124" s="71">
        <v>5</v>
      </c>
      <c r="N124" s="71">
        <v>3</v>
      </c>
      <c r="O124" s="71">
        <v>3</v>
      </c>
      <c r="P124" s="71"/>
      <c r="Q124" s="73">
        <v>3</v>
      </c>
      <c r="R124" s="73">
        <v>3</v>
      </c>
      <c r="S124" s="71"/>
      <c r="T124" s="71"/>
      <c r="U124" s="71">
        <v>1.5</v>
      </c>
      <c r="V124" s="71"/>
      <c r="W124" s="71"/>
      <c r="X124" s="82"/>
      <c r="Y124" s="82"/>
      <c r="Z124" s="82"/>
      <c r="AA124" s="82"/>
      <c r="AB124" s="82"/>
      <c r="AC124" s="82"/>
      <c r="AD124" s="82"/>
      <c r="AE124" s="82"/>
      <c r="AF124" s="82"/>
      <c r="AG124" s="82"/>
      <c r="AH124" s="82"/>
      <c r="AI124" s="14"/>
      <c r="AJ124" s="14"/>
      <c r="AK124" s="14"/>
      <c r="AL124" s="14"/>
      <c r="AM124" s="14"/>
      <c r="AN124" s="14"/>
      <c r="AO124" s="14"/>
      <c r="AP124" s="14"/>
      <c r="AQ124" s="14"/>
    </row>
    <row r="125" ht="15" spans="1:43">
      <c r="A125" s="75" t="s">
        <v>38</v>
      </c>
      <c r="B125" s="69" t="s">
        <v>109</v>
      </c>
      <c r="C125" s="70" t="s">
        <v>97</v>
      </c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 t="s">
        <v>112</v>
      </c>
      <c r="T125" s="71">
        <v>4</v>
      </c>
      <c r="U125" s="71">
        <v>4</v>
      </c>
      <c r="V125" s="71">
        <v>4</v>
      </c>
      <c r="W125" s="71">
        <v>4</v>
      </c>
      <c r="X125" s="71">
        <v>4</v>
      </c>
      <c r="Y125" s="71">
        <v>4</v>
      </c>
      <c r="Z125" s="73">
        <v>4</v>
      </c>
      <c r="AA125" s="73">
        <v>4</v>
      </c>
      <c r="AB125" s="73">
        <v>4</v>
      </c>
      <c r="AC125" s="73">
        <v>4</v>
      </c>
      <c r="AD125" s="71" t="s">
        <v>110</v>
      </c>
      <c r="AE125" s="73">
        <v>4</v>
      </c>
      <c r="AF125" s="82" t="s">
        <v>111</v>
      </c>
      <c r="AG125" s="82"/>
      <c r="AH125" s="82"/>
      <c r="AI125" s="14">
        <f>IF(A125="","",COUNTIF(D125:AH126,"&gt;2")/2)</f>
        <v>11</v>
      </c>
      <c r="AJ125" s="14" cm="1">
        <f t="array" ref="AJ125">SUMPRODUCT(IFERROR((IFERROR(WEEKDAY($D$3:$AH$3,2),999)&lt;6)*D125:AH126,0))</f>
        <v>71</v>
      </c>
      <c r="AK125" s="14" cm="1">
        <f t="array" ref="AK125">SUMPRODUCT((IFERROR(WEEKDAY($D$3:$AH$3,2),999)&lt;6)*D127:AH127)</f>
        <v>25.5</v>
      </c>
      <c r="AL125" s="14" cm="1">
        <f t="array" ref="AL125">SUMPRODUCT(IFERROR((IFERROR(WEEKDAY($D$3:$AH$3,2),0)&gt;5)*D125:AH127,0))</f>
        <v>22</v>
      </c>
      <c r="AM125" s="14">
        <f>IFERROR(SUM(AJ125:AL127),"")</f>
        <v>118.5</v>
      </c>
      <c r="AN125" s="14" t="s">
        <v>94</v>
      </c>
      <c r="AO125" s="14" cm="1">
        <f t="array" ref="AO125">SUMPRODUCT((IFERROR((D125:AH125+D126:AH126+D127:AH127),0)&gt;8)*1,IFERROR((D125:AH125+D126:AH126+D127:AH127-8),0))</f>
        <v>31.5</v>
      </c>
      <c r="AP125" s="14">
        <f>SUM(D125:AH127)-AO125</f>
        <v>87</v>
      </c>
      <c r="AQ125" s="14">
        <f>AM125-AO125-AP125</f>
        <v>0</v>
      </c>
    </row>
    <row r="126" ht="15" spans="1:43">
      <c r="A126" s="75"/>
      <c r="B126" s="74"/>
      <c r="C126" s="70" t="s">
        <v>100</v>
      </c>
      <c r="D126" s="71"/>
      <c r="E126" s="71"/>
      <c r="F126" s="71"/>
      <c r="G126" s="71"/>
      <c r="H126" s="71"/>
      <c r="I126" s="71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T126" s="71">
        <v>4</v>
      </c>
      <c r="U126" s="71">
        <v>4</v>
      </c>
      <c r="V126" s="71">
        <v>4</v>
      </c>
      <c r="W126" s="71">
        <v>4</v>
      </c>
      <c r="X126" s="71">
        <v>4</v>
      </c>
      <c r="Y126" s="71">
        <v>4</v>
      </c>
      <c r="Z126" s="73">
        <v>4</v>
      </c>
      <c r="AA126" s="73">
        <v>4</v>
      </c>
      <c r="AB126" s="73">
        <v>4</v>
      </c>
      <c r="AC126" s="73">
        <v>4</v>
      </c>
      <c r="AD126" s="71" t="s">
        <v>110</v>
      </c>
      <c r="AE126" s="73">
        <v>3</v>
      </c>
      <c r="AF126" s="82"/>
      <c r="AG126" s="82"/>
      <c r="AH126" s="82"/>
      <c r="AI126" s="14"/>
      <c r="AJ126" s="14"/>
      <c r="AK126" s="14"/>
      <c r="AL126" s="14"/>
      <c r="AM126" s="14"/>
      <c r="AN126" s="14"/>
      <c r="AO126" s="14"/>
      <c r="AP126" s="14"/>
      <c r="AQ126" s="14"/>
    </row>
    <row r="127" ht="15" spans="1:43">
      <c r="A127" s="75"/>
      <c r="B127" s="74"/>
      <c r="C127" s="70" t="s">
        <v>95</v>
      </c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>
        <v>3</v>
      </c>
      <c r="U127" s="71">
        <v>3</v>
      </c>
      <c r="V127" s="71">
        <v>3</v>
      </c>
      <c r="W127" s="71">
        <v>3</v>
      </c>
      <c r="X127" s="71">
        <v>3.5</v>
      </c>
      <c r="Y127" s="71">
        <v>3</v>
      </c>
      <c r="Z127" s="73">
        <v>3</v>
      </c>
      <c r="AA127" s="73">
        <v>3</v>
      </c>
      <c r="AB127" s="73">
        <v>3</v>
      </c>
      <c r="AC127" s="73">
        <v>4</v>
      </c>
      <c r="AD127" s="71"/>
      <c r="AE127" s="73"/>
      <c r="AF127" s="82"/>
      <c r="AG127" s="82"/>
      <c r="AH127" s="82"/>
      <c r="AI127" s="14"/>
      <c r="AJ127" s="14"/>
      <c r="AK127" s="14"/>
      <c r="AL127" s="14"/>
      <c r="AM127" s="14"/>
      <c r="AN127" s="14"/>
      <c r="AO127" s="14"/>
      <c r="AP127" s="14"/>
      <c r="AQ127" s="14"/>
    </row>
    <row r="128" ht="15" spans="1:43">
      <c r="A128" s="75" t="s">
        <v>39</v>
      </c>
      <c r="B128" s="69" t="s">
        <v>109</v>
      </c>
      <c r="C128" s="70" t="s">
        <v>97</v>
      </c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 t="s">
        <v>113</v>
      </c>
      <c r="S128" s="71">
        <v>4</v>
      </c>
      <c r="T128" s="71"/>
      <c r="U128" s="71">
        <v>4</v>
      </c>
      <c r="V128" s="71">
        <v>4</v>
      </c>
      <c r="W128" s="71">
        <v>4</v>
      </c>
      <c r="X128" s="71">
        <v>4</v>
      </c>
      <c r="Y128" s="71">
        <v>4</v>
      </c>
      <c r="Z128" s="73">
        <v>4</v>
      </c>
      <c r="AA128" s="73">
        <v>4</v>
      </c>
      <c r="AB128" s="73">
        <v>4</v>
      </c>
      <c r="AC128" s="73">
        <v>4</v>
      </c>
      <c r="AD128" s="71" t="s">
        <v>114</v>
      </c>
      <c r="AE128" s="73">
        <v>4</v>
      </c>
      <c r="AF128" s="73">
        <v>4</v>
      </c>
      <c r="AG128" s="71" t="s">
        <v>110</v>
      </c>
      <c r="AH128" s="73">
        <v>4</v>
      </c>
      <c r="AI128" s="14">
        <f>IF(A128="","",COUNTIF(D128:AH129,"&gt;2")/2)</f>
        <v>13</v>
      </c>
      <c r="AJ128" s="14" cm="1">
        <f t="array" ref="AJ128">SUMPRODUCT(IFERROR((IFERROR(WEEKDAY($D$3:$AH$3,2),999)&lt;6)*D128:AH129,0))</f>
        <v>72</v>
      </c>
      <c r="AK128" s="14" cm="1">
        <f t="array" ref="AK128">SUMPRODUCT((IFERROR(WEEKDAY($D$3:$AH$3,2),999)&lt;6)*D130:AH130)</f>
        <v>30.5</v>
      </c>
      <c r="AL128" s="14" cm="1">
        <f t="array" ref="AL128">SUMPRODUCT(IFERROR((IFERROR(WEEKDAY($D$3:$AH$3,2),0)&gt;5)*D128:AH130,0))</f>
        <v>42</v>
      </c>
      <c r="AM128" s="14">
        <f>IFERROR(SUM(AJ128:AL130),"")</f>
        <v>144.5</v>
      </c>
      <c r="AN128" s="14" t="s">
        <v>94</v>
      </c>
      <c r="AO128" s="14" cm="1">
        <f t="array" ref="AO128">SUMPRODUCT((IFERROR((D128:AH128+D129:AH129+D130:AH130),0)&gt;8)*1,IFERROR((D128:AH128+D129:AH129+D130:AH130-8),0))</f>
        <v>40.5</v>
      </c>
      <c r="AP128" s="14">
        <f>SUM(D128:AH130)-AO128</f>
        <v>104</v>
      </c>
      <c r="AQ128" s="14">
        <f>AM128-AO128-AP128</f>
        <v>0</v>
      </c>
    </row>
    <row r="129" ht="15" spans="1:43">
      <c r="A129" s="75"/>
      <c r="B129" s="74"/>
      <c r="C129" s="70" t="s">
        <v>100</v>
      </c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>
        <v>4</v>
      </c>
      <c r="T129" s="71"/>
      <c r="U129" s="71">
        <v>4</v>
      </c>
      <c r="V129" s="71">
        <v>4</v>
      </c>
      <c r="W129" s="71">
        <v>4</v>
      </c>
      <c r="X129" s="71">
        <v>4</v>
      </c>
      <c r="Y129" s="71">
        <v>4</v>
      </c>
      <c r="Z129" s="73">
        <v>4</v>
      </c>
      <c r="AA129" s="73">
        <v>4</v>
      </c>
      <c r="AB129" s="73">
        <v>4</v>
      </c>
      <c r="AC129" s="73">
        <v>4</v>
      </c>
      <c r="AD129" s="71" t="s">
        <v>114</v>
      </c>
      <c r="AE129" s="73">
        <v>4</v>
      </c>
      <c r="AF129" s="73">
        <v>4</v>
      </c>
      <c r="AG129" s="71" t="s">
        <v>110</v>
      </c>
      <c r="AH129" s="73">
        <v>4</v>
      </c>
      <c r="AI129" s="14"/>
      <c r="AJ129" s="14"/>
      <c r="AK129" s="14"/>
      <c r="AL129" s="14"/>
      <c r="AM129" s="14"/>
      <c r="AN129" s="14"/>
      <c r="AO129" s="14"/>
      <c r="AP129" s="14"/>
      <c r="AQ129" s="14"/>
    </row>
    <row r="130" ht="15" spans="1:43">
      <c r="A130" s="75"/>
      <c r="B130" s="74"/>
      <c r="C130" s="70" t="s">
        <v>95</v>
      </c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>
        <v>1</v>
      </c>
      <c r="T130" s="71"/>
      <c r="U130" s="71">
        <v>3</v>
      </c>
      <c r="V130" s="71">
        <v>3</v>
      </c>
      <c r="W130" s="71">
        <v>3</v>
      </c>
      <c r="X130" s="71">
        <v>3.5</v>
      </c>
      <c r="Y130" s="71">
        <v>3</v>
      </c>
      <c r="Z130" s="73">
        <v>3</v>
      </c>
      <c r="AA130" s="73">
        <v>4</v>
      </c>
      <c r="AB130" s="73">
        <v>4</v>
      </c>
      <c r="AC130" s="73">
        <v>4</v>
      </c>
      <c r="AD130" s="71"/>
      <c r="AE130" s="73">
        <v>3</v>
      </c>
      <c r="AF130" s="73">
        <v>3</v>
      </c>
      <c r="AG130" s="71"/>
      <c r="AH130" s="73">
        <v>3</v>
      </c>
      <c r="AI130" s="14"/>
      <c r="AJ130" s="14"/>
      <c r="AK130" s="14"/>
      <c r="AL130" s="14"/>
      <c r="AM130" s="14"/>
      <c r="AN130" s="14"/>
      <c r="AO130" s="14"/>
      <c r="AP130" s="14"/>
      <c r="AQ130" s="14"/>
    </row>
    <row r="131" ht="15" spans="1:43">
      <c r="A131" s="75" t="s">
        <v>40</v>
      </c>
      <c r="B131" s="69" t="s">
        <v>109</v>
      </c>
      <c r="C131" s="70" t="s">
        <v>97</v>
      </c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 t="s">
        <v>115</v>
      </c>
      <c r="U131" s="71">
        <v>4</v>
      </c>
      <c r="V131" s="71">
        <v>4</v>
      </c>
      <c r="W131" s="71">
        <v>4</v>
      </c>
      <c r="X131" s="71">
        <v>4</v>
      </c>
      <c r="Y131" s="71">
        <v>4</v>
      </c>
      <c r="Z131" s="73">
        <v>4</v>
      </c>
      <c r="AA131" s="73">
        <v>4</v>
      </c>
      <c r="AB131" s="73">
        <v>4</v>
      </c>
      <c r="AC131" s="73">
        <v>4</v>
      </c>
      <c r="AD131" s="73">
        <v>4</v>
      </c>
      <c r="AE131" s="73">
        <v>4</v>
      </c>
      <c r="AF131" s="73">
        <v>4</v>
      </c>
      <c r="AG131" s="73">
        <v>4</v>
      </c>
      <c r="AH131" s="73">
        <v>4</v>
      </c>
      <c r="AI131" s="14">
        <f>IF(A131="","",COUNTIF(D131:AH132,"&gt;2")/2)</f>
        <v>13.5</v>
      </c>
      <c r="AJ131" s="14" cm="1">
        <f t="array" ref="AJ131">SUMPRODUCT(IFERROR((IFERROR(WEEKDAY($D$3:$AH$3,2),999)&lt;6)*D131:AH132,0))</f>
        <v>76.5</v>
      </c>
      <c r="AK131" s="14" cm="1">
        <f t="array" ref="AK131">SUMPRODUCT((IFERROR(WEEKDAY($D$3:$AH$3,2),999)&lt;6)*D133:AH133)</f>
        <v>13</v>
      </c>
      <c r="AL131" s="14" cm="1">
        <f t="array" ref="AL131">SUMPRODUCT(IFERROR((IFERROR(WEEKDAY($D$3:$AH$3,2),0)&gt;5)*D131:AH133,0))</f>
        <v>42</v>
      </c>
      <c r="AM131" s="14">
        <f>IFERROR(SUM(AJ131:AL133),"")</f>
        <v>131.5</v>
      </c>
      <c r="AN131" s="14" t="s">
        <v>94</v>
      </c>
      <c r="AO131" s="14" cm="1">
        <f t="array" ref="AO131">SUMPRODUCT((IFERROR((D131:AH131+D132:AH132+D133:AH133),0)&gt;8)*1,IFERROR((D131:AH131+D132:AH132+D133:AH133-8),0))</f>
        <v>23</v>
      </c>
      <c r="AP131" s="14">
        <f>SUM(D131:AH133)-AO131</f>
        <v>108.5</v>
      </c>
      <c r="AQ131" s="14">
        <f>AM131-AO131-AP131</f>
        <v>0</v>
      </c>
    </row>
    <row r="132" ht="15" spans="1:43">
      <c r="A132" s="75"/>
      <c r="B132" s="74"/>
      <c r="C132" s="70" t="s">
        <v>100</v>
      </c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>
        <v>4</v>
      </c>
      <c r="V132" s="71">
        <v>4</v>
      </c>
      <c r="W132" s="71">
        <v>2</v>
      </c>
      <c r="X132" s="71">
        <v>4</v>
      </c>
      <c r="Y132" s="71">
        <v>4</v>
      </c>
      <c r="Z132" s="73">
        <v>4</v>
      </c>
      <c r="AA132" s="73">
        <v>4</v>
      </c>
      <c r="AB132" s="73">
        <v>4</v>
      </c>
      <c r="AC132" s="73">
        <v>4</v>
      </c>
      <c r="AD132" s="73">
        <v>3.5</v>
      </c>
      <c r="AE132" s="73">
        <v>3</v>
      </c>
      <c r="AF132" s="73">
        <v>4</v>
      </c>
      <c r="AG132" s="73">
        <v>4</v>
      </c>
      <c r="AH132" s="73">
        <v>4</v>
      </c>
      <c r="AI132" s="14"/>
      <c r="AJ132" s="14"/>
      <c r="AK132" s="14"/>
      <c r="AL132" s="14"/>
      <c r="AM132" s="14"/>
      <c r="AN132" s="14"/>
      <c r="AO132" s="14"/>
      <c r="AP132" s="14"/>
      <c r="AQ132" s="14"/>
    </row>
    <row r="133" ht="15" spans="1:43">
      <c r="A133" s="75"/>
      <c r="B133" s="74"/>
      <c r="C133" s="70" t="s">
        <v>95</v>
      </c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>
        <v>3</v>
      </c>
      <c r="V133" s="71">
        <v>1.5</v>
      </c>
      <c r="W133" s="71"/>
      <c r="X133" s="71">
        <v>3.5</v>
      </c>
      <c r="Y133" s="71">
        <v>3</v>
      </c>
      <c r="Z133" s="73">
        <v>3</v>
      </c>
      <c r="AA133" s="73">
        <v>2</v>
      </c>
      <c r="AB133" s="73"/>
      <c r="AC133" s="73">
        <v>1</v>
      </c>
      <c r="AD133" s="73"/>
      <c r="AE133" s="73"/>
      <c r="AF133" s="73">
        <v>2</v>
      </c>
      <c r="AG133" s="73">
        <v>2</v>
      </c>
      <c r="AH133" s="73">
        <v>2</v>
      </c>
      <c r="AI133" s="14"/>
      <c r="AJ133" s="14"/>
      <c r="AK133" s="14"/>
      <c r="AL133" s="14"/>
      <c r="AM133" s="14"/>
      <c r="AN133" s="14"/>
      <c r="AO133" s="14"/>
      <c r="AP133" s="14"/>
      <c r="AQ133" s="14"/>
    </row>
    <row r="134" s="8" customFormat="1" ht="19" customHeight="1" spans="1:44">
      <c r="A134" s="23" t="s">
        <v>34</v>
      </c>
      <c r="B134" s="23" t="s">
        <v>17</v>
      </c>
      <c r="C134" s="23"/>
      <c r="D134" s="27"/>
      <c r="E134" s="27"/>
      <c r="F134" s="27"/>
      <c r="G134" s="27"/>
      <c r="H134" s="28"/>
      <c r="I134" s="27"/>
      <c r="J134" s="27"/>
      <c r="K134" s="28"/>
      <c r="L134" s="28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>
        <v>4</v>
      </c>
      <c r="AB134" s="27">
        <v>4</v>
      </c>
      <c r="AC134" s="27">
        <v>4</v>
      </c>
      <c r="AD134" s="27"/>
      <c r="AE134" s="27">
        <v>4</v>
      </c>
      <c r="AF134" s="41">
        <v>4</v>
      </c>
      <c r="AG134" s="27">
        <v>4</v>
      </c>
      <c r="AH134" s="27">
        <v>4</v>
      </c>
      <c r="AI134" s="87">
        <f>IF(A134="","",COUNTIF(D134:AH135,"&gt;2")/2)</f>
        <v>7</v>
      </c>
      <c r="AJ134" s="87" cm="1">
        <f t="array" ref="AJ134">SUMPRODUCT(IFERROR((IFERROR(WEEKDAY($D$3:$AH$3,2),999)&lt;6)*D134:AH135,0))</f>
        <v>40</v>
      </c>
      <c r="AK134" s="87">
        <f>SUMPRODUCT((IFERROR(WEEKDAY($D$3:$AH$3,2),999)&lt;6)*D136:AH136)</f>
        <v>6.5</v>
      </c>
      <c r="AL134" s="87">
        <f>SUMPRODUCT(IFERROR((IFERROR(WEEKDAY($D$3:$AH$3,2),0)&gt;5)*D134:AH136,0))</f>
        <v>17.5</v>
      </c>
      <c r="AM134" s="87">
        <f>IFERROR(SUM(AJ134:AL136),"")</f>
        <v>64</v>
      </c>
      <c r="AN134" s="88" t="e">
        <f>VLOOKUP(A134,[1]Sheet1!$D:$M,10,0)</f>
        <v>#N/A</v>
      </c>
      <c r="AO134" s="87" cm="1">
        <f t="array" ref="AO134">SUMPRODUCT((IFERROR((D134:AH134+D135:AH135+D136:AH136),0)&gt;8)*1,IFERROR((D134:AH134+D135:AH135+D136:AH136-8),0))</f>
        <v>8</v>
      </c>
      <c r="AP134" s="87">
        <f>AM134-AO134</f>
        <v>56</v>
      </c>
      <c r="AQ134" s="14">
        <f>AM134-AO134-AP134</f>
        <v>0</v>
      </c>
      <c r="AR134" s="87"/>
    </row>
    <row r="135" s="8" customFormat="1" ht="19" customHeight="1" spans="1:44">
      <c r="A135" s="23"/>
      <c r="B135" s="23"/>
      <c r="C135" s="23"/>
      <c r="D135" s="27"/>
      <c r="E135" s="27"/>
      <c r="F135" s="28"/>
      <c r="G135" s="27"/>
      <c r="H135" s="28"/>
      <c r="I135" s="27"/>
      <c r="J135" s="27"/>
      <c r="K135" s="28"/>
      <c r="L135" s="28"/>
      <c r="M135" s="39"/>
      <c r="N135" s="27"/>
      <c r="O135" s="27"/>
      <c r="P135" s="27"/>
      <c r="Q135" s="27"/>
      <c r="R135" s="27"/>
      <c r="S135" s="27"/>
      <c r="T135" s="27"/>
      <c r="U135" s="39"/>
      <c r="V135" s="27"/>
      <c r="W135" s="27"/>
      <c r="X135" s="27"/>
      <c r="Y135" s="27"/>
      <c r="Z135" s="27"/>
      <c r="AA135" s="27">
        <v>4</v>
      </c>
      <c r="AB135" s="27">
        <v>4</v>
      </c>
      <c r="AC135" s="27">
        <v>4</v>
      </c>
      <c r="AD135" s="27"/>
      <c r="AE135" s="27">
        <v>4</v>
      </c>
      <c r="AF135" s="41">
        <v>4</v>
      </c>
      <c r="AG135" s="27">
        <v>4</v>
      </c>
      <c r="AH135" s="27">
        <v>4</v>
      </c>
      <c r="AI135" s="87"/>
      <c r="AJ135" s="87"/>
      <c r="AK135" s="87"/>
      <c r="AL135" s="87"/>
      <c r="AM135" s="87"/>
      <c r="AN135" s="88"/>
      <c r="AO135" s="87"/>
      <c r="AP135" s="87"/>
      <c r="AQ135" s="14"/>
      <c r="AR135" s="87"/>
    </row>
    <row r="136" s="8" customFormat="1" ht="20" customHeight="1" spans="1:44">
      <c r="A136" s="30"/>
      <c r="B136" s="23"/>
      <c r="C136" s="30"/>
      <c r="D136" s="27"/>
      <c r="E136" s="27"/>
      <c r="F136" s="28"/>
      <c r="G136" s="27"/>
      <c r="H136" s="28"/>
      <c r="I136" s="27"/>
      <c r="J136" s="27"/>
      <c r="K136" s="28"/>
      <c r="L136" s="28"/>
      <c r="M136" s="39"/>
      <c r="N136" s="27"/>
      <c r="O136" s="27"/>
      <c r="P136" s="27"/>
      <c r="Q136" s="27"/>
      <c r="R136" s="27"/>
      <c r="S136" s="27"/>
      <c r="T136" s="27"/>
      <c r="U136" s="39"/>
      <c r="V136" s="27"/>
      <c r="W136" s="27"/>
      <c r="X136" s="27"/>
      <c r="Y136" s="27"/>
      <c r="Z136" s="27"/>
      <c r="AA136" s="27">
        <v>3.5</v>
      </c>
      <c r="AB136" s="27">
        <v>0</v>
      </c>
      <c r="AC136" s="39">
        <v>0.5</v>
      </c>
      <c r="AD136" s="27"/>
      <c r="AE136" s="39">
        <v>2</v>
      </c>
      <c r="AF136" s="41">
        <v>1.5</v>
      </c>
      <c r="AG136" s="27">
        <v>0</v>
      </c>
      <c r="AH136" s="27">
        <v>0.5</v>
      </c>
      <c r="AI136" s="87"/>
      <c r="AJ136" s="87"/>
      <c r="AK136" s="87"/>
      <c r="AL136" s="87"/>
      <c r="AM136" s="87"/>
      <c r="AN136" s="88"/>
      <c r="AO136" s="87"/>
      <c r="AP136" s="87"/>
      <c r="AQ136" s="14"/>
      <c r="AR136" s="87"/>
    </row>
    <row r="137" ht="20.25" spans="1:43">
      <c r="A137" s="85" t="s">
        <v>59</v>
      </c>
      <c r="B137" s="63" t="s">
        <v>108</v>
      </c>
      <c r="C137" s="63" t="s">
        <v>97</v>
      </c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>
        <v>4</v>
      </c>
      <c r="AI137" s="87">
        <f>IF(A137="","",COUNTIF(D137:AH138,"&gt;2")/2)</f>
        <v>1</v>
      </c>
      <c r="AJ137" s="87" cm="1">
        <f t="array" ref="AJ137">SUMPRODUCT(IFERROR((IFERROR(WEEKDAY($D$3:$AH$3,2),999)&lt;6)*D137:AH138,0))</f>
        <v>8</v>
      </c>
      <c r="AK137" s="87">
        <f>SUMPRODUCT((IFERROR(WEEKDAY($D$3:$AH$3,2),999)&lt;6)*D139:AH139)</f>
        <v>3</v>
      </c>
      <c r="AL137" s="87">
        <f>SUMPRODUCT(IFERROR((IFERROR(WEEKDAY($D$3:$AH$3,2),0)&gt;5)*D137:AH139,0))</f>
        <v>0</v>
      </c>
      <c r="AM137" s="87">
        <f>IFERROR(SUM(AJ137:AL139),"")</f>
        <v>11</v>
      </c>
      <c r="AN137" s="88" t="e">
        <f>VLOOKUP(A137,[1]Sheet1!$D:$M,10,0)</f>
        <v>#N/A</v>
      </c>
      <c r="AO137" s="87" cm="1">
        <f t="array" ref="AO137">SUMPRODUCT((IFERROR((D137:AH137+D138:AH138+D139:AH139),0)&gt;8)*1,IFERROR((D137:AH137+D138:AH138+D139:AH139-8),0))</f>
        <v>3</v>
      </c>
      <c r="AP137" s="87">
        <f>AM137-AO137</f>
        <v>8</v>
      </c>
      <c r="AQ137" s="14">
        <f>AM137-AO137-AP137</f>
        <v>0</v>
      </c>
    </row>
    <row r="138" ht="20.25" spans="1:43">
      <c r="A138" s="85"/>
      <c r="B138" s="63"/>
      <c r="C138" s="63" t="s">
        <v>100</v>
      </c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>
        <v>4</v>
      </c>
      <c r="AI138" s="87"/>
      <c r="AJ138" s="87"/>
      <c r="AK138" s="87"/>
      <c r="AL138" s="87"/>
      <c r="AM138" s="87"/>
      <c r="AN138" s="88"/>
      <c r="AO138" s="87"/>
      <c r="AP138" s="87"/>
      <c r="AQ138" s="14"/>
    </row>
    <row r="139" ht="20.25" spans="1:43">
      <c r="A139" s="85"/>
      <c r="B139" s="63"/>
      <c r="C139" s="63" t="s">
        <v>95</v>
      </c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>
        <v>3</v>
      </c>
      <c r="AI139" s="87"/>
      <c r="AJ139" s="87"/>
      <c r="AK139" s="87"/>
      <c r="AL139" s="87"/>
      <c r="AM139" s="87"/>
      <c r="AN139" s="88"/>
      <c r="AO139" s="87"/>
      <c r="AP139" s="87"/>
      <c r="AQ139" s="14"/>
    </row>
    <row r="140" ht="20.25" spans="1:43">
      <c r="A140" s="18" t="s">
        <v>42</v>
      </c>
      <c r="B140" s="44" t="s">
        <v>96</v>
      </c>
      <c r="C140" s="43" t="s">
        <v>97</v>
      </c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18">
        <v>4</v>
      </c>
      <c r="AE140" s="18">
        <v>4</v>
      </c>
      <c r="AF140" s="18">
        <v>4</v>
      </c>
      <c r="AG140" s="18">
        <v>4</v>
      </c>
      <c r="AH140" s="18">
        <v>4</v>
      </c>
      <c r="AI140" s="87">
        <f>IF(A140="","",COUNTIF(D140:AH141,"&gt;2")/2)</f>
        <v>5</v>
      </c>
      <c r="AJ140" s="87" cm="1">
        <f t="array" ref="AJ140">SUMPRODUCT(IFERROR((IFERROR(WEEKDAY($D$3:$AH$3,2),999)&lt;6)*D140:AH141,0))</f>
        <v>24</v>
      </c>
      <c r="AK140" s="87">
        <f>SUMPRODUCT((IFERROR(WEEKDAY($D$3:$AH$3,2),999)&lt;6)*D142:AH142)</f>
        <v>14</v>
      </c>
      <c r="AL140" s="87">
        <f>SUMPRODUCT(IFERROR((IFERROR(WEEKDAY($D$3:$AH$3,2),0)&gt;5)*D140:AH142,0))</f>
        <v>25</v>
      </c>
      <c r="AM140" s="87">
        <f>IFERROR(SUM(AJ140:AL142),"")</f>
        <v>63</v>
      </c>
      <c r="AN140" s="88" t="e">
        <f>VLOOKUP(A140,[1]Sheet1!$D:$M,10,0)</f>
        <v>#N/A</v>
      </c>
      <c r="AO140" s="87" cm="1">
        <f t="array" ref="AO140">SUMPRODUCT((IFERROR((D140:AH140+D141:AH141+D142:AH142),0)&gt;8)*1,IFERROR((D140:AH140+D141:AH141+D142:AH142-8),0))</f>
        <v>23</v>
      </c>
      <c r="AP140" s="87">
        <f>AM140-AO140</f>
        <v>40</v>
      </c>
      <c r="AQ140" s="14">
        <f>AM140-AO140-AP140</f>
        <v>0</v>
      </c>
    </row>
    <row r="141" ht="20.25" spans="1:43">
      <c r="A141" s="18"/>
      <c r="B141" s="44"/>
      <c r="C141" s="43" t="s">
        <v>100</v>
      </c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18">
        <v>4</v>
      </c>
      <c r="AE141" s="18">
        <v>4</v>
      </c>
      <c r="AF141" s="18">
        <v>4</v>
      </c>
      <c r="AG141" s="18">
        <v>4</v>
      </c>
      <c r="AH141" s="18">
        <v>4</v>
      </c>
      <c r="AI141" s="87"/>
      <c r="AJ141" s="87"/>
      <c r="AK141" s="87"/>
      <c r="AL141" s="87"/>
      <c r="AM141" s="87"/>
      <c r="AN141" s="88"/>
      <c r="AO141" s="87"/>
      <c r="AP141" s="87"/>
      <c r="AQ141" s="14"/>
    </row>
    <row r="142" ht="20.25" spans="1:43">
      <c r="A142" s="18"/>
      <c r="B142" s="44"/>
      <c r="C142" s="43" t="s">
        <v>95</v>
      </c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86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  <c r="AD142" s="18">
        <v>5</v>
      </c>
      <c r="AE142" s="18">
        <v>4</v>
      </c>
      <c r="AF142" s="18">
        <v>4.5</v>
      </c>
      <c r="AG142" s="18">
        <v>4.5</v>
      </c>
      <c r="AH142" s="18">
        <v>5</v>
      </c>
      <c r="AI142" s="87"/>
      <c r="AJ142" s="87"/>
      <c r="AK142" s="87"/>
      <c r="AL142" s="87"/>
      <c r="AM142" s="87"/>
      <c r="AN142" s="88"/>
      <c r="AO142" s="87"/>
      <c r="AP142" s="87"/>
      <c r="AQ142" s="14"/>
    </row>
  </sheetData>
  <autoFilter xmlns:etc="http://www.wps.cn/officeDocument/2017/etCustomData" ref="A4:AR142" etc:filterBottomFollowUsedRange="0">
    <extLst/>
  </autoFilter>
  <mergeCells count="523">
    <mergeCell ref="A1:AI1"/>
    <mergeCell ref="AL1:AM1"/>
    <mergeCell ref="A2:AI2"/>
    <mergeCell ref="AJ2:AL2"/>
    <mergeCell ref="AM2:AN2"/>
    <mergeCell ref="AK3:AL3"/>
    <mergeCell ref="A5:A6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C3:C4"/>
    <mergeCell ref="C5:C7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Q116:AQ118"/>
    <mergeCell ref="AQ119:AQ121"/>
    <mergeCell ref="AQ122:AQ124"/>
    <mergeCell ref="AQ125:AQ127"/>
    <mergeCell ref="AQ128:AQ130"/>
    <mergeCell ref="AQ131:AQ133"/>
    <mergeCell ref="AQ134:AQ136"/>
    <mergeCell ref="AQ137:AQ139"/>
    <mergeCell ref="AQ140:AQ142"/>
    <mergeCell ref="AR134:AR136"/>
  </mergeCells>
  <conditionalFormatting sqref="A41">
    <cfRule type="duplicateValues" dxfId="1" priority="20"/>
  </conditionalFormatting>
  <conditionalFormatting sqref="A59">
    <cfRule type="duplicateValues" dxfId="1" priority="19"/>
  </conditionalFormatting>
  <conditionalFormatting sqref="A74">
    <cfRule type="duplicateValues" dxfId="0" priority="10"/>
  </conditionalFormatting>
  <conditionalFormatting sqref="A86">
    <cfRule type="duplicateValues" dxfId="0" priority="9"/>
  </conditionalFormatting>
  <conditionalFormatting sqref="A89">
    <cfRule type="duplicateValues" dxfId="0" priority="7"/>
  </conditionalFormatting>
  <conditionalFormatting sqref="A92">
    <cfRule type="duplicateValues" dxfId="0" priority="8"/>
  </conditionalFormatting>
  <conditionalFormatting sqref="A98">
    <cfRule type="duplicateValues" dxfId="1" priority="12"/>
  </conditionalFormatting>
  <conditionalFormatting sqref="A101">
    <cfRule type="duplicateValues" dxfId="1" priority="11"/>
  </conditionalFormatting>
  <conditionalFormatting sqref="A107">
    <cfRule type="duplicateValues" dxfId="0" priority="17"/>
  </conditionalFormatting>
  <conditionalFormatting sqref="A110">
    <cfRule type="duplicateValues" dxfId="0" priority="16"/>
  </conditionalFormatting>
  <conditionalFormatting sqref="A113">
    <cfRule type="duplicateValues" dxfId="0" priority="15"/>
  </conditionalFormatting>
  <conditionalFormatting sqref="A116">
    <cfRule type="duplicateValues" dxfId="1" priority="4"/>
  </conditionalFormatting>
  <conditionalFormatting sqref="A119">
    <cfRule type="duplicateValues" dxfId="1" priority="3"/>
  </conditionalFormatting>
  <conditionalFormatting sqref="A122">
    <cfRule type="duplicateValues" dxfId="1" priority="2"/>
  </conditionalFormatting>
  <conditionalFormatting sqref="A1:A4">
    <cfRule type="duplicateValues" priority="209"/>
  </conditionalFormatting>
  <conditionalFormatting sqref="A17:A19">
    <cfRule type="duplicateValues" dxfId="0" priority="21"/>
  </conditionalFormatting>
  <conditionalFormatting sqref="A20:A22">
    <cfRule type="duplicateValues" dxfId="0" priority="24"/>
  </conditionalFormatting>
  <conditionalFormatting sqref="A23:A28">
    <cfRule type="duplicateValues" dxfId="0" priority="13"/>
  </conditionalFormatting>
  <conditionalFormatting sqref="A29:A40">
    <cfRule type="duplicateValues" dxfId="0" priority="23"/>
  </conditionalFormatting>
  <conditionalFormatting sqref="A134:A136">
    <cfRule type="duplicateValues" dxfId="0" priority="1"/>
  </conditionalFormatting>
  <conditionalFormatting sqref="A17:A19 A20:A22 A29:A40 A41:A43 A59:A61 A62:A73 A104:A106 A107:A112 A113:A115">
    <cfRule type="duplicateValues" dxfId="0" priority="14"/>
  </conditionalFormatting>
  <conditionalFormatting sqref="A20:A22 A29:A40">
    <cfRule type="duplicateValues" dxfId="0" priority="22"/>
  </conditionalFormatting>
  <conditionalFormatting sqref="A68 A65 A62">
    <cfRule type="duplicateValues" dxfId="1" priority="18"/>
  </conditionalFormatting>
  <conditionalFormatting sqref="A74:A76 A77:A79 A80:A82 A83:A88 A89:A94 A95:A97">
    <cfRule type="duplicateValues" dxfId="0" priority="6"/>
  </conditionalFormatting>
  <conditionalFormatting sqref="A125 A128:A133">
    <cfRule type="duplicateValues" dxfId="1" priority="5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4" name="Spinner 30" r:id="rId4">
              <controlPr defaultSize="0">
                <anchor moveWithCells="1" sizeWithCells="1">
                  <from>
                    <xdr:col>39</xdr:col>
                    <xdr:colOff>0</xdr:colOff>
                    <xdr:row>0</xdr:row>
                    <xdr:rowOff>0</xdr:rowOff>
                  </from>
                  <to>
                    <xdr:col>39</xdr:col>
                    <xdr:colOff>220980</xdr:colOff>
                    <xdr:row>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5">
              <controlPr defaultSize="0">
                <anchor moveWithCells="1" sizeWithCells="1">
                  <from>
                    <xdr:col>37</xdr:col>
                    <xdr:colOff>609600</xdr:colOff>
                    <xdr:row>0</xdr:row>
                    <xdr:rowOff>7620</xdr:rowOff>
                  </from>
                  <to>
                    <xdr:col>38</xdr:col>
                    <xdr:colOff>213360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zoomScale="115" zoomScaleNormal="115" workbookViewId="0">
      <selection activeCell="C11" sqref="C11"/>
    </sheetView>
  </sheetViews>
  <sheetFormatPr defaultColWidth="8.88333333333333" defaultRowHeight="13.5" outlineLevelCol="6"/>
  <cols>
    <col min="1" max="1" width="5.55833333333333" customWidth="1"/>
    <col min="2" max="2" width="7.55833333333333" customWidth="1"/>
    <col min="3" max="3" width="26" customWidth="1"/>
    <col min="4" max="4" width="7.55833333333333" customWidth="1"/>
    <col min="7" max="7" width="6.55833333333333" customWidth="1"/>
  </cols>
  <sheetData>
    <row r="1" spans="1:7">
      <c r="A1" s="1" t="s">
        <v>1</v>
      </c>
      <c r="B1" s="1" t="s">
        <v>3</v>
      </c>
      <c r="C1" s="1" t="s">
        <v>116</v>
      </c>
      <c r="D1" s="1" t="s">
        <v>117</v>
      </c>
      <c r="E1" s="1"/>
      <c r="F1" s="1"/>
      <c r="G1" s="1"/>
    </row>
    <row r="2" spans="1:7">
      <c r="A2" s="2"/>
      <c r="B2" s="1" t="s">
        <v>63</v>
      </c>
      <c r="C2" s="1" t="s">
        <v>118</v>
      </c>
      <c r="D2" s="2">
        <v>-27</v>
      </c>
      <c r="E2" s="2">
        <v>-27</v>
      </c>
      <c r="F2" s="1"/>
      <c r="G2" s="1">
        <f>VLOOKUP(B2,劳务费!$C$18:L48,10,0)</f>
        <v>-27</v>
      </c>
    </row>
    <row r="3" spans="1:7">
      <c r="A3" s="3"/>
      <c r="B3" s="1" t="s">
        <v>21</v>
      </c>
      <c r="C3" s="1">
        <v>0.8</v>
      </c>
      <c r="D3" s="4">
        <v>-361.8</v>
      </c>
      <c r="E3" s="4"/>
      <c r="F3" s="1"/>
      <c r="G3" s="1" t="e">
        <f>VLOOKUP(B3,劳务费!$C$18:L49,10,0)</f>
        <v>#N/A</v>
      </c>
    </row>
    <row r="4" spans="1:7">
      <c r="A4" s="3"/>
      <c r="B4" s="1" t="s">
        <v>119</v>
      </c>
      <c r="C4" s="1">
        <v>0.8</v>
      </c>
      <c r="D4" s="5"/>
      <c r="E4" s="5"/>
      <c r="F4" s="1"/>
      <c r="G4" s="1" t="e">
        <f>VLOOKUP(B4,劳务费!$C$18:L50,10,0)</f>
        <v>#N/A</v>
      </c>
    </row>
    <row r="5" spans="1:7">
      <c r="A5" s="3"/>
      <c r="B5" s="1" t="s">
        <v>46</v>
      </c>
      <c r="C5" s="1">
        <v>0.8</v>
      </c>
      <c r="D5">
        <v>-284.8</v>
      </c>
      <c r="E5" s="6"/>
      <c r="F5" s="1"/>
      <c r="G5" s="1">
        <f>VLOOKUP(B5,劳务费!$C$18:L51,10,0)</f>
        <v>-284.8</v>
      </c>
    </row>
    <row r="6" spans="1:7">
      <c r="A6" s="3"/>
      <c r="B6" s="1" t="s">
        <v>32</v>
      </c>
      <c r="C6" s="1">
        <v>0.8</v>
      </c>
      <c r="D6">
        <v>-196.2</v>
      </c>
      <c r="E6" s="6"/>
      <c r="F6" s="1"/>
      <c r="G6" s="1" t="e">
        <f>VLOOKUP(B6,劳务费!$C$18:L52,10,0)</f>
        <v>#N/A</v>
      </c>
    </row>
    <row r="7" spans="1:7">
      <c r="A7" s="3"/>
      <c r="B7" s="1" t="s">
        <v>72</v>
      </c>
      <c r="C7" s="1" t="s">
        <v>120</v>
      </c>
      <c r="D7" s="6">
        <v>-60</v>
      </c>
      <c r="E7" s="6"/>
      <c r="F7" s="1"/>
      <c r="G7" s="1">
        <f>VLOOKUP(B7,劳务费!$C$18:L53,10,0)</f>
        <v>-60</v>
      </c>
    </row>
    <row r="8" spans="1:7">
      <c r="A8" s="3"/>
      <c r="B8" s="1" t="s">
        <v>69</v>
      </c>
      <c r="C8" s="1" t="s">
        <v>118</v>
      </c>
      <c r="D8" s="6">
        <v>-33</v>
      </c>
      <c r="E8" s="6">
        <v>-33</v>
      </c>
      <c r="F8" s="1"/>
      <c r="G8" s="1">
        <f>VLOOKUP(B8,劳务费!$C$18:L53,10,0)</f>
        <v>-33</v>
      </c>
    </row>
    <row r="9" spans="1:7">
      <c r="A9" s="3"/>
      <c r="B9" s="1" t="s">
        <v>37</v>
      </c>
      <c r="C9" s="1">
        <v>0.8</v>
      </c>
      <c r="D9" s="6">
        <v>-618.9</v>
      </c>
      <c r="E9" s="6">
        <v>-556.2</v>
      </c>
      <c r="F9" s="1"/>
      <c r="G9" s="1">
        <f>VLOOKUP(B9,劳务费!$C$18:L53,10,0)</f>
        <v>-618.9</v>
      </c>
    </row>
    <row r="10" spans="1:7">
      <c r="A10" s="3"/>
      <c r="B10" s="1" t="s">
        <v>37</v>
      </c>
      <c r="C10" s="1" t="s">
        <v>121</v>
      </c>
      <c r="D10" s="6"/>
      <c r="E10" s="6">
        <v>-62.7</v>
      </c>
      <c r="F10" s="1"/>
      <c r="G10" s="1">
        <f>VLOOKUP(B10,劳务费!$C$18:L53,10,0)</f>
        <v>-618.9</v>
      </c>
    </row>
    <row r="11" spans="1:7">
      <c r="A11" s="3"/>
      <c r="B11" s="1" t="s">
        <v>38</v>
      </c>
      <c r="C11" s="1">
        <v>0.8</v>
      </c>
      <c r="D11" s="6">
        <v>-457</v>
      </c>
      <c r="E11" s="6"/>
      <c r="F11" s="1"/>
      <c r="G11" s="1">
        <f>VLOOKUP(B11,劳务费!$C$18:L53,10,0)</f>
        <v>-457</v>
      </c>
    </row>
    <row r="12" spans="1:7">
      <c r="A12" s="3"/>
      <c r="B12" s="1" t="s">
        <v>48</v>
      </c>
      <c r="C12" s="1">
        <v>0.8</v>
      </c>
      <c r="D12" s="7">
        <v>-400</v>
      </c>
      <c r="E12" s="7"/>
      <c r="F12" s="1"/>
      <c r="G12" s="1">
        <f>VLOOKUP(B12,劳务费!$C$18:L53,10,0)</f>
        <v>-400</v>
      </c>
    </row>
    <row r="13" spans="1:7">
      <c r="A13" s="3"/>
      <c r="B13" s="1" t="s">
        <v>43</v>
      </c>
      <c r="C13" s="1">
        <v>0.8</v>
      </c>
      <c r="D13" s="1">
        <v>-226.1</v>
      </c>
      <c r="E13" s="1"/>
      <c r="F13" s="1"/>
      <c r="G13" s="1">
        <f>VLOOKUP(B13,劳务费!$C$18:L53,10,0)</f>
        <v>-226.1</v>
      </c>
    </row>
    <row r="14" spans="1:7">
      <c r="A14" s="3"/>
      <c r="B14" s="1" t="s">
        <v>65</v>
      </c>
      <c r="C14" s="1" t="s">
        <v>118</v>
      </c>
      <c r="D14" s="1">
        <v>-27</v>
      </c>
      <c r="E14" s="1">
        <v>-27</v>
      </c>
      <c r="F14" s="1"/>
      <c r="G14" s="1">
        <f>VLOOKUP(B14,劳务费!$C$18:L53,10,0)</f>
        <v>-27</v>
      </c>
    </row>
    <row r="15" spans="1:7">
      <c r="A15" s="3"/>
      <c r="B15" s="1" t="s">
        <v>67</v>
      </c>
      <c r="C15" s="1">
        <v>0.8</v>
      </c>
      <c r="D15" s="1">
        <v>-331.15</v>
      </c>
      <c r="E15" s="1"/>
      <c r="F15" s="1"/>
      <c r="G15" s="1">
        <f>VLOOKUP(B15,劳务费!$C$18:L53,10,0)</f>
        <v>-331.15</v>
      </c>
    </row>
    <row r="16" spans="1:7">
      <c r="A16" s="3"/>
      <c r="B16" s="1" t="s">
        <v>57</v>
      </c>
      <c r="C16" s="1">
        <v>0.8</v>
      </c>
      <c r="D16" s="1">
        <v>-326.8</v>
      </c>
      <c r="E16" s="1"/>
      <c r="F16" s="1"/>
      <c r="G16" s="1">
        <f>VLOOKUP(B16,劳务费!$C$18:L53,10,0)</f>
        <v>-326.8</v>
      </c>
    </row>
    <row r="17" spans="1:7">
      <c r="A17" s="1"/>
      <c r="B17" s="1"/>
      <c r="C17" s="1"/>
      <c r="D17" s="1"/>
      <c r="E17" s="1"/>
      <c r="F17" s="1"/>
      <c r="G17" s="1" t="e">
        <f>VLOOKUP(B17,劳务费!$C$18:L51,10,0)</f>
        <v>#N/A</v>
      </c>
    </row>
    <row r="18" spans="1:7">
      <c r="A18" s="1"/>
      <c r="B18" s="1"/>
      <c r="C18" s="1"/>
      <c r="D18" s="1"/>
      <c r="E18" s="1"/>
      <c r="F18" s="1"/>
      <c r="G18" s="1" t="e">
        <f>VLOOKUP(B18,劳务费!$C$18:L48,10,0)</f>
        <v>#N/A</v>
      </c>
    </row>
    <row r="19" spans="1:7">
      <c r="A19" s="1"/>
      <c r="B19" s="1"/>
      <c r="C19" s="1"/>
      <c r="D19" s="1"/>
      <c r="E19" s="1"/>
      <c r="F19" s="1"/>
      <c r="G19" s="1" t="e">
        <f>VLOOKUP(B19,劳务费!$C$18:L51,10,0)</f>
        <v>#N/A</v>
      </c>
    </row>
    <row r="20" spans="1:7">
      <c r="A20" s="1"/>
      <c r="B20" s="1"/>
      <c r="C20" s="1"/>
      <c r="D20" s="1"/>
      <c r="E20" s="1"/>
      <c r="F20" s="1"/>
      <c r="G20" s="1" t="e">
        <f>VLOOKUP(B20,劳务费!$C$18:L51,10,0)</f>
        <v>#N/A</v>
      </c>
    </row>
    <row r="21" spans="1:7">
      <c r="A21" s="1"/>
      <c r="B21" s="1"/>
      <c r="C21" s="1"/>
      <c r="D21" s="1"/>
      <c r="E21" s="1"/>
      <c r="F21" s="1"/>
      <c r="G21" s="1" t="e">
        <f>VLOOKUP(B21,劳务费!$C$18:L51,10,0)</f>
        <v>#N/A</v>
      </c>
    </row>
    <row r="22" spans="1:7">
      <c r="A22" s="1"/>
      <c r="B22" s="1"/>
      <c r="C22" s="1"/>
      <c r="D22" s="1"/>
      <c r="E22" s="1"/>
      <c r="F22" s="1"/>
      <c r="G22" s="1" t="e">
        <f>VLOOKUP(B22,劳务费!$C$18:L51,10,0)</f>
        <v>#N/A</v>
      </c>
    </row>
    <row r="23" spans="1:7">
      <c r="A23" s="1"/>
      <c r="B23" s="1"/>
      <c r="C23" s="1"/>
      <c r="D23" s="1"/>
      <c r="E23" s="1"/>
      <c r="F23" s="1"/>
      <c r="G23" s="1" t="e">
        <f>VLOOKUP(B23,劳务费!$C$18:L51,10,0)</f>
        <v>#N/A</v>
      </c>
    </row>
    <row r="24" spans="1:7">
      <c r="A24" s="1"/>
      <c r="B24" s="1"/>
      <c r="C24" s="1"/>
      <c r="D24" s="1"/>
      <c r="E24" s="1"/>
      <c r="F24" s="1"/>
      <c r="G24" s="1" t="e">
        <f>VLOOKUP(B24,劳务费!$C$18:L51,10,0)</f>
        <v>#N/A</v>
      </c>
    </row>
    <row r="25" spans="1:7">
      <c r="A25" s="1"/>
      <c r="B25" s="1"/>
      <c r="C25" s="1"/>
      <c r="D25" s="1"/>
      <c r="E25" s="1"/>
      <c r="F25" s="1"/>
      <c r="G25" s="1" t="e">
        <f>VLOOKUP(B25,劳务费!$C$18:L48,10,0)</f>
        <v>#N/A</v>
      </c>
    </row>
    <row r="26" spans="1:7">
      <c r="A26" s="1"/>
      <c r="B26" s="1"/>
      <c r="C26" s="1"/>
      <c r="D26" s="1"/>
      <c r="E26" s="1"/>
      <c r="F26" s="1"/>
      <c r="G26" s="1" t="e">
        <f>VLOOKUP(B26,劳务费!$C$18:L48,10,0)</f>
        <v>#N/A</v>
      </c>
    </row>
    <row r="27" spans="1:7">
      <c r="A27" s="1"/>
      <c r="B27" s="1"/>
      <c r="C27" s="1"/>
      <c r="D27" s="1"/>
      <c r="E27" s="1"/>
      <c r="F27" s="1"/>
      <c r="G27" s="1" t="e">
        <f>VLOOKUP(B27,劳务费!$C$18:L49,10,0)</f>
        <v>#N/A</v>
      </c>
    </row>
    <row r="28" spans="1:7">
      <c r="A28" s="1"/>
      <c r="B28" s="1"/>
      <c r="C28" s="1"/>
      <c r="D28" s="1"/>
      <c r="E28" s="1"/>
      <c r="F28" s="1"/>
      <c r="G28" s="1" t="e">
        <f>VLOOKUP(B28,劳务费!$C$18:L50,10,0)</f>
        <v>#N/A</v>
      </c>
    </row>
    <row r="29" spans="1:7">
      <c r="A29" s="1"/>
      <c r="B29" s="1"/>
      <c r="C29" s="1"/>
      <c r="D29" s="1"/>
      <c r="E29" s="1"/>
      <c r="F29" s="1"/>
      <c r="G29" s="1" t="e">
        <f>VLOOKUP(B29,劳务费!$C$18:L51,10,0)</f>
        <v>#N/A</v>
      </c>
    </row>
    <row r="30" spans="1:7">
      <c r="A30" s="1"/>
      <c r="B30" s="1"/>
      <c r="C30" s="1"/>
      <c r="D30" s="1"/>
      <c r="E30" s="1"/>
      <c r="F30" s="1"/>
      <c r="G30" s="1" t="e">
        <f>VLOOKUP(B30,劳务费!$C$18:L51,10,0)</f>
        <v>#N/A</v>
      </c>
    </row>
    <row r="31" spans="1:7">
      <c r="A31" s="1"/>
      <c r="B31" s="1"/>
      <c r="C31" s="1"/>
      <c r="D31" s="1"/>
      <c r="E31" s="1"/>
      <c r="F31" s="1"/>
      <c r="G31" s="1" t="e">
        <f>VLOOKUP(B31,劳务费!$C$18:L51,10,0)</f>
        <v>#N/A</v>
      </c>
    </row>
    <row r="32" spans="1:7">
      <c r="A32" s="1"/>
      <c r="B32" s="1"/>
      <c r="C32" s="1"/>
      <c r="D32" s="1"/>
      <c r="E32" s="1"/>
      <c r="F32" s="1"/>
      <c r="G32" s="1" t="e">
        <f>VLOOKUP(B32,劳务费!$C$18:L51,10,0)</f>
        <v>#N/A</v>
      </c>
    </row>
    <row r="33" spans="1:7">
      <c r="A33" s="1"/>
      <c r="B33" s="1"/>
      <c r="C33" s="1"/>
      <c r="D33" s="1"/>
      <c r="E33" s="1"/>
      <c r="F33" s="1"/>
      <c r="G33" s="1" t="e">
        <f>VLOOKUP(B33,劳务费!$C$18:L51,10,0)</f>
        <v>#N/A</v>
      </c>
    </row>
    <row r="34" spans="1:7">
      <c r="A34" s="1"/>
      <c r="B34" s="1"/>
      <c r="C34" s="1"/>
      <c r="D34" s="1"/>
      <c r="E34" s="1"/>
      <c r="F34" s="1"/>
      <c r="G34" s="1" t="e">
        <f>VLOOKUP(B34,劳务费!$C$18:L51,10,0)</f>
        <v>#N/A</v>
      </c>
    </row>
    <row r="35" spans="1:7">
      <c r="A35" s="1"/>
      <c r="B35" s="1"/>
      <c r="C35" s="1"/>
      <c r="D35" s="1"/>
      <c r="E35" s="1"/>
      <c r="F35" s="1"/>
      <c r="G35" s="1" t="e">
        <f>VLOOKUP(B35,劳务费!$C$18:L51,10,0)</f>
        <v>#N/A</v>
      </c>
    </row>
    <row r="36" spans="1:7">
      <c r="A36" s="1"/>
      <c r="B36" s="1"/>
      <c r="C36" s="1"/>
      <c r="D36" s="1"/>
      <c r="E36" s="1"/>
      <c r="F36" s="1"/>
      <c r="G36" s="1"/>
    </row>
    <row r="37" spans="1:7">
      <c r="A37" s="1"/>
      <c r="B37" s="1"/>
      <c r="C37" s="1"/>
      <c r="D37" s="1">
        <f>SUM(D2:D36)</f>
        <v>-3349.75</v>
      </c>
      <c r="E37" s="1"/>
      <c r="F37" s="1">
        <f>SUM(F2:F36)</f>
        <v>0</v>
      </c>
      <c r="G37" s="1"/>
    </row>
  </sheetData>
  <autoFilter xmlns:etc="http://www.wps.cn/officeDocument/2017/etCustomData" ref="A1:M35" etc:filterBottomFollowUsedRange="0">
    <sortState ref="A1:M35">
      <sortCondition ref="B1"/>
    </sortState>
    <extLst/>
  </autoFilter>
  <conditionalFormatting sqref="B13">
    <cfRule type="duplicateValues" dxfId="0" priority="83"/>
  </conditionalFormatting>
  <conditionalFormatting sqref="B14">
    <cfRule type="duplicateValues" dxfId="0" priority="82"/>
  </conditionalFormatting>
  <conditionalFormatting sqref="B15">
    <cfRule type="duplicateValues" dxfId="0" priority="81"/>
  </conditionalFormatting>
  <conditionalFormatting sqref="B16">
    <cfRule type="duplicateValues" dxfId="0" priority="80"/>
  </conditionalFormatting>
  <conditionalFormatting sqref="B17">
    <cfRule type="duplicateValues" dxfId="0" priority="79"/>
  </conditionalFormatting>
  <conditionalFormatting sqref="B18">
    <cfRule type="duplicateValues" dxfId="0" priority="78"/>
  </conditionalFormatting>
  <conditionalFormatting sqref="B19">
    <cfRule type="duplicateValues" dxfId="0" priority="77"/>
  </conditionalFormatting>
  <conditionalFormatting sqref="B20">
    <cfRule type="duplicateValues" dxfId="0" priority="76"/>
  </conditionalFormatting>
  <conditionalFormatting sqref="B21">
    <cfRule type="duplicateValues" dxfId="0" priority="75"/>
  </conditionalFormatting>
  <conditionalFormatting sqref="B22">
    <cfRule type="duplicateValues" dxfId="0" priority="74"/>
  </conditionalFormatting>
  <conditionalFormatting sqref="B23">
    <cfRule type="duplicateValues" dxfId="0" priority="73"/>
  </conditionalFormatting>
  <conditionalFormatting sqref="B24">
    <cfRule type="duplicateValues" dxfId="0" priority="72"/>
  </conditionalFormatting>
  <conditionalFormatting sqref="B25">
    <cfRule type="duplicateValues" dxfId="0" priority="71"/>
  </conditionalFormatting>
  <conditionalFormatting sqref="B26">
    <cfRule type="duplicateValues" dxfId="0" priority="70"/>
  </conditionalFormatting>
  <conditionalFormatting sqref="B27">
    <cfRule type="duplicateValues" dxfId="0" priority="69"/>
  </conditionalFormatting>
  <conditionalFormatting sqref="B28">
    <cfRule type="duplicateValues" dxfId="0" priority="68"/>
  </conditionalFormatting>
  <conditionalFormatting sqref="B29">
    <cfRule type="duplicateValues" dxfId="0" priority="67"/>
  </conditionalFormatting>
  <conditionalFormatting sqref="B30">
    <cfRule type="duplicateValues" dxfId="0" priority="66"/>
  </conditionalFormatting>
  <conditionalFormatting sqref="B31">
    <cfRule type="duplicateValues" dxfId="0" priority="65"/>
  </conditionalFormatting>
  <conditionalFormatting sqref="B36">
    <cfRule type="duplicateValues" priority="120"/>
  </conditionalFormatting>
  <conditionalFormatting sqref="B37">
    <cfRule type="duplicateValues" priority="126"/>
  </conditionalFormatting>
  <conditionalFormatting sqref="B$1:B$1048576">
    <cfRule type="duplicateValues" dxfId="0" priority="1"/>
  </conditionalFormatting>
  <conditionalFormatting sqref="B1 B36:B37">
    <cfRule type="duplicateValues" priority="119"/>
  </conditionalFormatting>
  <conditionalFormatting sqref="B1 B37">
    <cfRule type="duplicateValues" priority="124"/>
  </conditionalFormatting>
  <conditionalFormatting sqref="B1 B32:B1048576">
    <cfRule type="duplicateValues" dxfId="0" priority="91"/>
  </conditionalFormatting>
  <conditionalFormatting sqref="B1 B13:B1048576">
    <cfRule type="duplicateValues" dxfId="0" priority="16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:G43"/>
  <sheetViews>
    <sheetView zoomScale="115" zoomScaleNormal="115" workbookViewId="0">
      <selection activeCell="F1" sqref="F1:G3"/>
    </sheetView>
  </sheetViews>
  <sheetFormatPr defaultColWidth="9" defaultRowHeight="13.5" outlineLevelCol="6"/>
  <sheetData>
    <row r="1" spans="3:7">
      <c r="C1" t="s">
        <v>104</v>
      </c>
      <c r="D1" t="s">
        <v>63</v>
      </c>
      <c r="F1" t="s">
        <v>96</v>
      </c>
      <c r="G1" t="s">
        <v>42</v>
      </c>
    </row>
    <row r="2" spans="3:7">
      <c r="C2" t="s">
        <v>104</v>
      </c>
      <c r="D2" t="s">
        <v>64</v>
      </c>
      <c r="F2" t="s">
        <v>108</v>
      </c>
      <c r="G2" t="s">
        <v>59</v>
      </c>
    </row>
    <row r="3" spans="3:7">
      <c r="C3" t="s">
        <v>104</v>
      </c>
      <c r="D3" t="s">
        <v>65</v>
      </c>
      <c r="F3" t="s">
        <v>17</v>
      </c>
      <c r="G3" t="s">
        <v>34</v>
      </c>
    </row>
    <row r="4" spans="3:4">
      <c r="C4" t="s">
        <v>104</v>
      </c>
      <c r="D4" t="s">
        <v>66</v>
      </c>
    </row>
    <row r="5" spans="3:4">
      <c r="C5" t="s">
        <v>104</v>
      </c>
      <c r="D5" t="s">
        <v>67</v>
      </c>
    </row>
    <row r="6" spans="3:4">
      <c r="C6" t="s">
        <v>96</v>
      </c>
      <c r="D6" t="s">
        <v>44</v>
      </c>
    </row>
    <row r="7" spans="3:4">
      <c r="C7" t="s">
        <v>96</v>
      </c>
      <c r="D7" t="s">
        <v>43</v>
      </c>
    </row>
    <row r="8" spans="3:4">
      <c r="C8" t="s">
        <v>102</v>
      </c>
      <c r="D8" t="s">
        <v>46</v>
      </c>
    </row>
    <row r="9" spans="3:4">
      <c r="C9" t="s">
        <v>102</v>
      </c>
      <c r="D9" t="s">
        <v>47</v>
      </c>
    </row>
    <row r="10" spans="3:4">
      <c r="C10" t="s">
        <v>102</v>
      </c>
      <c r="D10" t="s">
        <v>48</v>
      </c>
    </row>
    <row r="11" spans="3:4">
      <c r="C11" t="s">
        <v>102</v>
      </c>
      <c r="D11" t="s">
        <v>49</v>
      </c>
    </row>
    <row r="12" spans="3:4">
      <c r="C12" t="s">
        <v>109</v>
      </c>
      <c r="D12" t="s">
        <v>50</v>
      </c>
    </row>
    <row r="13" spans="3:4">
      <c r="C13" t="s">
        <v>109</v>
      </c>
      <c r="D13" t="s">
        <v>51</v>
      </c>
    </row>
    <row r="14" spans="3:4">
      <c r="C14" t="s">
        <v>109</v>
      </c>
      <c r="D14" t="s">
        <v>37</v>
      </c>
    </row>
    <row r="15" spans="3:4">
      <c r="C15" t="s">
        <v>109</v>
      </c>
      <c r="D15" t="s">
        <v>61</v>
      </c>
    </row>
    <row r="16" spans="3:4">
      <c r="C16" t="s">
        <v>109</v>
      </c>
      <c r="D16" t="s">
        <v>39</v>
      </c>
    </row>
    <row r="17" spans="3:4">
      <c r="C17" t="s">
        <v>109</v>
      </c>
      <c r="D17" t="s">
        <v>40</v>
      </c>
    </row>
    <row r="18" spans="3:4">
      <c r="C18" t="s">
        <v>108</v>
      </c>
      <c r="D18" t="s">
        <v>54</v>
      </c>
    </row>
    <row r="19" spans="3:4">
      <c r="C19" t="s">
        <v>108</v>
      </c>
      <c r="D19" t="s">
        <v>53</v>
      </c>
    </row>
    <row r="20" spans="3:4">
      <c r="C20" t="s">
        <v>108</v>
      </c>
      <c r="D20" t="s">
        <v>55</v>
      </c>
    </row>
    <row r="21" spans="3:4">
      <c r="C21" t="s">
        <v>108</v>
      </c>
      <c r="D21" t="s">
        <v>56</v>
      </c>
    </row>
    <row r="22" spans="3:4">
      <c r="C22" t="s">
        <v>108</v>
      </c>
      <c r="D22" t="s">
        <v>58</v>
      </c>
    </row>
    <row r="23" spans="3:4">
      <c r="C23" t="s">
        <v>108</v>
      </c>
      <c r="D23" t="s">
        <v>57</v>
      </c>
    </row>
    <row r="24" spans="3:4">
      <c r="C24" t="s">
        <v>17</v>
      </c>
      <c r="D24" t="s">
        <v>21</v>
      </c>
    </row>
    <row r="25" spans="3:4">
      <c r="C25" t="s">
        <v>17</v>
      </c>
      <c r="D25" t="s">
        <v>32</v>
      </c>
    </row>
    <row r="26" spans="3:4">
      <c r="C26" t="s">
        <v>17</v>
      </c>
      <c r="D26" t="s">
        <v>30</v>
      </c>
    </row>
    <row r="27" spans="3:4">
      <c r="C27" t="s">
        <v>17</v>
      </c>
      <c r="D27" t="s">
        <v>22</v>
      </c>
    </row>
    <row r="28" spans="3:4">
      <c r="C28" t="s">
        <v>17</v>
      </c>
      <c r="D28" t="s">
        <v>23</v>
      </c>
    </row>
    <row r="29" spans="3:4">
      <c r="C29" t="s">
        <v>17</v>
      </c>
      <c r="D29" t="s">
        <v>24</v>
      </c>
    </row>
    <row r="30" spans="3:4">
      <c r="C30" t="s">
        <v>17</v>
      </c>
      <c r="D30" t="s">
        <v>35</v>
      </c>
    </row>
    <row r="31" spans="3:4">
      <c r="C31" t="s">
        <v>17</v>
      </c>
      <c r="D31" t="s">
        <v>25</v>
      </c>
    </row>
    <row r="32" spans="3:4">
      <c r="C32" t="s">
        <v>17</v>
      </c>
      <c r="D32" t="s">
        <v>29</v>
      </c>
    </row>
    <row r="33" spans="3:4">
      <c r="C33" t="s">
        <v>17</v>
      </c>
      <c r="D33" t="s">
        <v>26</v>
      </c>
    </row>
    <row r="34" spans="3:4">
      <c r="C34" t="s">
        <v>17</v>
      </c>
      <c r="D34" t="s">
        <v>31</v>
      </c>
    </row>
    <row r="35" spans="3:4">
      <c r="C35" t="s">
        <v>17</v>
      </c>
      <c r="D35" t="s">
        <v>33</v>
      </c>
    </row>
    <row r="36" spans="3:4">
      <c r="C36" t="s">
        <v>17</v>
      </c>
      <c r="D36" t="s">
        <v>27</v>
      </c>
    </row>
    <row r="37" spans="3:4">
      <c r="C37" t="s">
        <v>17</v>
      </c>
      <c r="D37" t="s">
        <v>18</v>
      </c>
    </row>
    <row r="38" spans="3:4">
      <c r="C38" t="s">
        <v>17</v>
      </c>
      <c r="D38" t="s">
        <v>28</v>
      </c>
    </row>
    <row r="39" spans="3:4">
      <c r="C39" t="s">
        <v>17</v>
      </c>
      <c r="D39" t="s">
        <v>20</v>
      </c>
    </row>
    <row r="40" spans="3:4">
      <c r="C40" t="s">
        <v>106</v>
      </c>
      <c r="D40" t="s">
        <v>69</v>
      </c>
    </row>
    <row r="41" spans="3:4">
      <c r="C41" t="s">
        <v>106</v>
      </c>
      <c r="D41" t="s">
        <v>71</v>
      </c>
    </row>
    <row r="42" spans="3:4">
      <c r="C42" t="s">
        <v>92</v>
      </c>
      <c r="D42" t="s">
        <v>61</v>
      </c>
    </row>
    <row r="43" spans="3:4">
      <c r="C43" t="s">
        <v>107</v>
      </c>
      <c r="D43" t="s">
        <v>72</v>
      </c>
    </row>
  </sheetData>
  <sortState ref="F1:G43">
    <sortCondition ref="F13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劳务费</vt:lpstr>
      <vt:lpstr>考勤</vt:lpstr>
      <vt:lpstr>奖惩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霞</cp:lastModifiedBy>
  <dcterms:created xsi:type="dcterms:W3CDTF">2025-02-27T08:11:00Z</dcterms:created>
  <dcterms:modified xsi:type="dcterms:W3CDTF">2025-08-29T00:41:31Z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7978BD63EA934A7583C429094F693D9D_13</vt:lpwstr>
  </property>
</Properties>
</file>