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劳务费" sheetId="7" r:id="rId1"/>
    <sheet name="考勤" sheetId="6" r:id="rId2"/>
    <sheet name="奖惩" sheetId="4" r:id="rId3"/>
    <sheet name="工龄工资" sheetId="14" state="hidden" r:id="rId4"/>
    <sheet name="工资计提" sheetId="15" r:id="rId5"/>
    <sheet name="Sheet1" sheetId="16" r:id="rId6"/>
  </sheets>
  <externalReferences>
    <externalReference r:id="rId8"/>
  </externalReferences>
  <definedNames>
    <definedName name="_xlnm._FilterDatabase" localSheetId="0" hidden="1">劳务费!$A$2:$S$135</definedName>
    <definedName name="_xlnm._FilterDatabase" localSheetId="1" hidden="1">考勤!$A$4:$AP$385</definedName>
    <definedName name="_xlnm._FilterDatabase" localSheetId="2" hidden="1">奖惩!$A$1:$J$69</definedName>
    <definedName name="_xlnm._FilterDatabase" localSheetId="5" hidden="1">Sheet1!$O$1:$P$46</definedName>
    <definedName name="_xlnm.Print_Titles" localSheetId="1">考勤!$3:$4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WuYanxia</author>
  </authors>
  <commentList>
    <comment ref="P3" authorId="0">
      <text>
        <r>
          <rPr>
            <sz val="9"/>
            <rFont val="宋体"/>
            <charset val="134"/>
          </rPr>
          <t>冲压7.28调整工资，由19调整21，涉及小时531小时</t>
        </r>
      </text>
    </comment>
    <comment ref="M115" authorId="0">
      <text>
        <r>
          <rPr>
            <b/>
            <sz val="9"/>
            <rFont val="宋体"/>
            <charset val="134"/>
          </rPr>
          <t>WuYanxia:</t>
        </r>
        <r>
          <rPr>
            <sz val="9"/>
            <rFont val="宋体"/>
            <charset val="134"/>
          </rPr>
          <t xml:space="preserve">
9-10月
</t>
        </r>
      </text>
    </comment>
    <comment ref="M116" authorId="0">
      <text>
        <r>
          <rPr>
            <b/>
            <sz val="9"/>
            <rFont val="宋体"/>
            <charset val="134"/>
          </rPr>
          <t>WuYanxia:</t>
        </r>
        <r>
          <rPr>
            <sz val="9"/>
            <rFont val="宋体"/>
            <charset val="134"/>
          </rPr>
          <t xml:space="preserve">
9-10月
</t>
        </r>
      </text>
    </comment>
  </commentList>
</comments>
</file>

<file path=xl/comments2.xml><?xml version="1.0" encoding="utf-8"?>
<comments xmlns="http://schemas.openxmlformats.org/spreadsheetml/2006/main">
  <authors>
    <author>Administrator</author>
    <author>GHRC</author>
    <author>镜片室</author>
    <author>admin</author>
    <author>YanFuhuo</author>
  </authors>
  <commentList>
    <comment ref="E8" authorId="0">
      <text>
        <r>
          <rPr>
            <sz val="9"/>
            <rFont val="宋体"/>
            <charset val="134"/>
          </rPr>
          <t xml:space="preserve">支援焊接
</t>
        </r>
      </text>
    </comment>
    <comment ref="F8" authorId="0">
      <text>
        <r>
          <rPr>
            <sz val="9"/>
            <rFont val="宋体"/>
            <charset val="134"/>
          </rPr>
          <t xml:space="preserve">支援焊接
</t>
        </r>
      </text>
    </comment>
    <comment ref="G8" authorId="0">
      <text>
        <r>
          <rPr>
            <sz val="9"/>
            <rFont val="宋体"/>
            <charset val="134"/>
          </rPr>
          <t xml:space="preserve">支援焊接
</t>
        </r>
      </text>
    </comment>
    <comment ref="S8" authorId="0">
      <text>
        <r>
          <rPr>
            <sz val="9"/>
            <rFont val="宋体"/>
            <charset val="134"/>
          </rPr>
          <t xml:space="preserve">支援焊接
</t>
        </r>
      </text>
    </comment>
    <comment ref="T8" authorId="0">
      <text>
        <r>
          <rPr>
            <sz val="9"/>
            <rFont val="宋体"/>
            <charset val="134"/>
          </rPr>
          <t xml:space="preserve">支援焊接
</t>
        </r>
      </text>
    </comment>
    <comment ref="X8" authorId="0">
      <text>
        <r>
          <rPr>
            <sz val="9"/>
            <rFont val="宋体"/>
            <charset val="134"/>
          </rPr>
          <t xml:space="preserve">支援焊接
</t>
        </r>
      </text>
    </comment>
    <comment ref="AA8" authorId="0">
      <text>
        <r>
          <rPr>
            <sz val="9"/>
            <rFont val="宋体"/>
            <charset val="134"/>
          </rPr>
          <t xml:space="preserve">支援焊接
</t>
        </r>
      </text>
    </comment>
    <comment ref="AB8" authorId="0">
      <text>
        <r>
          <rPr>
            <sz val="9"/>
            <rFont val="宋体"/>
            <charset val="134"/>
          </rPr>
          <t xml:space="preserve">支援焊接
</t>
        </r>
      </text>
    </comment>
    <comment ref="AE8" authorId="0">
      <text>
        <r>
          <rPr>
            <sz val="9"/>
            <rFont val="宋体"/>
            <charset val="134"/>
          </rPr>
          <t xml:space="preserve">支援注塑
</t>
        </r>
      </text>
    </comment>
    <comment ref="AF8" authorId="0">
      <text>
        <r>
          <rPr>
            <sz val="9"/>
            <rFont val="宋体"/>
            <charset val="134"/>
          </rPr>
          <t xml:space="preserve">支援注塑
</t>
        </r>
      </text>
    </comment>
    <comment ref="AG8" authorId="0">
      <text>
        <r>
          <rPr>
            <sz val="9"/>
            <rFont val="宋体"/>
            <charset val="134"/>
          </rPr>
          <t xml:space="preserve">支援注塑
</t>
        </r>
      </text>
    </comment>
    <comment ref="AH8" authorId="0">
      <text>
        <r>
          <rPr>
            <sz val="9"/>
            <rFont val="宋体"/>
            <charset val="134"/>
          </rPr>
          <t xml:space="preserve">支援注塑
</t>
        </r>
      </text>
    </comment>
    <comment ref="F11" authorId="0">
      <text>
        <r>
          <rPr>
            <sz val="9"/>
            <rFont val="宋体"/>
            <charset val="134"/>
          </rPr>
          <t xml:space="preserve">支援注塑
</t>
        </r>
      </text>
    </comment>
    <comment ref="G11" authorId="0">
      <text>
        <r>
          <rPr>
            <sz val="9"/>
            <rFont val="宋体"/>
            <charset val="134"/>
          </rPr>
          <t xml:space="preserve">支援注塑
</t>
        </r>
      </text>
    </comment>
    <comment ref="H11" authorId="0">
      <text>
        <r>
          <rPr>
            <sz val="9"/>
            <rFont val="宋体"/>
            <charset val="134"/>
          </rPr>
          <t xml:space="preserve">支援注塑
</t>
        </r>
      </text>
    </comment>
    <comment ref="I11" authorId="0">
      <text>
        <r>
          <rPr>
            <sz val="9"/>
            <rFont val="宋体"/>
            <charset val="134"/>
          </rPr>
          <t xml:space="preserve">支援焊接
</t>
        </r>
      </text>
    </comment>
    <comment ref="J11" authorId="0">
      <text>
        <r>
          <rPr>
            <sz val="9"/>
            <rFont val="宋体"/>
            <charset val="134"/>
          </rPr>
          <t xml:space="preserve">支援注塑
</t>
        </r>
      </text>
    </comment>
    <comment ref="K11" authorId="0">
      <text>
        <r>
          <rPr>
            <sz val="9"/>
            <rFont val="宋体"/>
            <charset val="134"/>
          </rPr>
          <t xml:space="preserve">支援注塑
</t>
        </r>
      </text>
    </comment>
    <comment ref="P11" authorId="0">
      <text>
        <r>
          <rPr>
            <sz val="9"/>
            <rFont val="宋体"/>
            <charset val="134"/>
          </rPr>
          <t xml:space="preserve">支援注塑
</t>
        </r>
      </text>
    </comment>
    <comment ref="Q11" authorId="0">
      <text>
        <r>
          <rPr>
            <sz val="9"/>
            <rFont val="宋体"/>
            <charset val="134"/>
          </rPr>
          <t xml:space="preserve">支援注塑
</t>
        </r>
      </text>
    </comment>
    <comment ref="S11" authorId="0">
      <text>
        <r>
          <rPr>
            <sz val="9"/>
            <rFont val="宋体"/>
            <charset val="134"/>
          </rPr>
          <t xml:space="preserve">支援注塑
</t>
        </r>
      </text>
    </comment>
    <comment ref="T11" authorId="0">
      <text>
        <r>
          <rPr>
            <sz val="9"/>
            <rFont val="宋体"/>
            <charset val="134"/>
          </rPr>
          <t xml:space="preserve">支援注塑
</t>
        </r>
      </text>
    </comment>
    <comment ref="V11" authorId="0">
      <text>
        <r>
          <rPr>
            <sz val="9"/>
            <rFont val="宋体"/>
            <charset val="134"/>
          </rPr>
          <t xml:space="preserve">支援注塑
</t>
        </r>
      </text>
    </comment>
    <comment ref="W11" authorId="0">
      <text>
        <r>
          <rPr>
            <sz val="9"/>
            <rFont val="宋体"/>
            <charset val="134"/>
          </rPr>
          <t xml:space="preserve">支援焊接
</t>
        </r>
      </text>
    </comment>
    <comment ref="X11" authorId="0">
      <text>
        <r>
          <rPr>
            <sz val="9"/>
            <rFont val="宋体"/>
            <charset val="134"/>
          </rPr>
          <t xml:space="preserve">支援注塑
</t>
        </r>
      </text>
    </comment>
    <comment ref="AA11" authorId="0">
      <text>
        <r>
          <rPr>
            <sz val="9"/>
            <rFont val="宋体"/>
            <charset val="134"/>
          </rPr>
          <t xml:space="preserve">支援注塑
</t>
        </r>
      </text>
    </comment>
    <comment ref="AC11" authorId="0">
      <text>
        <r>
          <rPr>
            <sz val="9"/>
            <rFont val="宋体"/>
            <charset val="134"/>
          </rPr>
          <t xml:space="preserve">支援注塑
</t>
        </r>
      </text>
    </comment>
    <comment ref="AD11" authorId="0">
      <text>
        <r>
          <rPr>
            <sz val="9"/>
            <rFont val="宋体"/>
            <charset val="134"/>
          </rPr>
          <t xml:space="preserve">支援注塑
</t>
        </r>
      </text>
    </comment>
    <comment ref="AE11" authorId="0">
      <text>
        <r>
          <rPr>
            <sz val="9"/>
            <rFont val="宋体"/>
            <charset val="134"/>
          </rPr>
          <t xml:space="preserve">支援注塑
</t>
        </r>
      </text>
    </comment>
    <comment ref="AF11" authorId="0">
      <text>
        <r>
          <rPr>
            <sz val="9"/>
            <rFont val="宋体"/>
            <charset val="134"/>
          </rPr>
          <t xml:space="preserve">支援注塑
</t>
        </r>
      </text>
    </comment>
    <comment ref="AG11" authorId="0">
      <text>
        <r>
          <rPr>
            <sz val="9"/>
            <rFont val="宋体"/>
            <charset val="134"/>
          </rPr>
          <t xml:space="preserve">支援注塑
</t>
        </r>
      </text>
    </comment>
    <comment ref="AH11" authorId="0">
      <text>
        <r>
          <rPr>
            <sz val="9"/>
            <rFont val="宋体"/>
            <charset val="134"/>
          </rPr>
          <t xml:space="preserve">支援注塑
</t>
        </r>
      </text>
    </comment>
    <comment ref="F14" authorId="0">
      <text>
        <r>
          <rPr>
            <sz val="9"/>
            <rFont val="宋体"/>
            <charset val="134"/>
          </rPr>
          <t xml:space="preserve">支援焊接
</t>
        </r>
      </text>
    </comment>
    <comment ref="G14" authorId="0">
      <text>
        <r>
          <rPr>
            <sz val="9"/>
            <rFont val="宋体"/>
            <charset val="134"/>
          </rPr>
          <t xml:space="preserve">支援焊接
</t>
        </r>
      </text>
    </comment>
    <comment ref="H14" authorId="0">
      <text>
        <r>
          <rPr>
            <sz val="9"/>
            <rFont val="宋体"/>
            <charset val="134"/>
          </rPr>
          <t xml:space="preserve">支援焊接
</t>
        </r>
      </text>
    </comment>
    <comment ref="J14" authorId="0">
      <text>
        <r>
          <rPr>
            <sz val="9"/>
            <rFont val="宋体"/>
            <charset val="134"/>
          </rPr>
          <t xml:space="preserve">支援注塑
</t>
        </r>
      </text>
    </comment>
    <comment ref="K14" authorId="0">
      <text>
        <r>
          <rPr>
            <sz val="9"/>
            <rFont val="宋体"/>
            <charset val="134"/>
          </rPr>
          <t xml:space="preserve">支援注塑
</t>
        </r>
      </text>
    </comment>
    <comment ref="Q14" authorId="0">
      <text>
        <r>
          <rPr>
            <sz val="9"/>
            <rFont val="宋体"/>
            <charset val="134"/>
          </rPr>
          <t xml:space="preserve">支援注塑
</t>
        </r>
      </text>
    </comment>
    <comment ref="S14" authorId="0">
      <text>
        <r>
          <rPr>
            <sz val="9"/>
            <rFont val="宋体"/>
            <charset val="134"/>
          </rPr>
          <t xml:space="preserve">支援注塑
</t>
        </r>
      </text>
    </comment>
    <comment ref="T14" authorId="0">
      <text>
        <r>
          <rPr>
            <sz val="9"/>
            <rFont val="宋体"/>
            <charset val="134"/>
          </rPr>
          <t xml:space="preserve">支援注塑
</t>
        </r>
      </text>
    </comment>
    <comment ref="AB14" authorId="0">
      <text>
        <r>
          <rPr>
            <sz val="9"/>
            <rFont val="宋体"/>
            <charset val="134"/>
          </rPr>
          <t xml:space="preserve">支援注塑
</t>
        </r>
      </text>
    </comment>
    <comment ref="AC14" authorId="0">
      <text>
        <r>
          <rPr>
            <sz val="9"/>
            <rFont val="宋体"/>
            <charset val="134"/>
          </rPr>
          <t xml:space="preserve">支援注塑
</t>
        </r>
      </text>
    </comment>
    <comment ref="AE14" authorId="0">
      <text>
        <r>
          <rPr>
            <sz val="9"/>
            <rFont val="宋体"/>
            <charset val="134"/>
          </rPr>
          <t xml:space="preserve">支援注塑
</t>
        </r>
      </text>
    </comment>
    <comment ref="AF14" authorId="0">
      <text>
        <r>
          <rPr>
            <sz val="9"/>
            <rFont val="宋体"/>
            <charset val="134"/>
          </rPr>
          <t xml:space="preserve">支援注塑
</t>
        </r>
      </text>
    </comment>
    <comment ref="AH14" authorId="0">
      <text>
        <r>
          <rPr>
            <sz val="9"/>
            <rFont val="宋体"/>
            <charset val="134"/>
          </rPr>
          <t xml:space="preserve">支援注塑
</t>
        </r>
      </text>
    </comment>
    <comment ref="M23" authorId="0">
      <text>
        <r>
          <rPr>
            <sz val="9"/>
            <rFont val="宋体"/>
            <charset val="134"/>
          </rPr>
          <t xml:space="preserve">夜班
</t>
        </r>
      </text>
    </comment>
    <comment ref="V80" authorId="1">
      <text>
        <r>
          <rPr>
            <b/>
            <sz val="9"/>
            <rFont val="宋体"/>
            <charset val="134"/>
          </rPr>
          <t>GHRC:</t>
        </r>
        <r>
          <rPr>
            <sz val="9"/>
            <rFont val="宋体"/>
            <charset val="134"/>
          </rPr>
          <t xml:space="preserve">
</t>
        </r>
      </text>
    </comment>
    <comment ref="F89" authorId="1">
      <text>
        <r>
          <rPr>
            <b/>
            <sz val="9"/>
            <rFont val="宋体"/>
            <charset val="134"/>
          </rPr>
          <t>GHRC:</t>
        </r>
        <r>
          <rPr>
            <sz val="9"/>
            <rFont val="宋体"/>
            <charset val="134"/>
          </rPr>
          <t xml:space="preserve">
第一天入职</t>
        </r>
      </text>
    </comment>
    <comment ref="R92" authorId="1">
      <text>
        <r>
          <rPr>
            <b/>
            <sz val="9"/>
            <rFont val="宋体"/>
            <charset val="134"/>
          </rPr>
          <t>GHRC:</t>
        </r>
        <r>
          <rPr>
            <sz val="9"/>
            <rFont val="宋体"/>
            <charset val="134"/>
          </rPr>
          <t xml:space="preserve">
第一天入职</t>
        </r>
      </text>
    </comment>
    <comment ref="R95" authorId="1">
      <text>
        <r>
          <rPr>
            <b/>
            <sz val="9"/>
            <rFont val="宋体"/>
            <charset val="134"/>
          </rPr>
          <t>GHRC:</t>
        </r>
        <r>
          <rPr>
            <sz val="9"/>
            <rFont val="宋体"/>
            <charset val="134"/>
          </rPr>
          <t xml:space="preserve">
第一天入职</t>
        </r>
      </text>
    </comment>
    <comment ref="S98" authorId="1">
      <text>
        <r>
          <rPr>
            <b/>
            <sz val="9"/>
            <rFont val="宋体"/>
            <charset val="134"/>
          </rPr>
          <t>GHRC:</t>
        </r>
        <r>
          <rPr>
            <sz val="9"/>
            <rFont val="宋体"/>
            <charset val="134"/>
          </rPr>
          <t xml:space="preserve">
第一天入职</t>
        </r>
      </text>
    </comment>
    <comment ref="AC117" authorId="2">
      <text>
        <r>
          <rPr>
            <b/>
            <sz val="9"/>
            <rFont val="宋体"/>
            <charset val="134"/>
          </rPr>
          <t>镜片室:</t>
        </r>
        <r>
          <rPr>
            <sz val="9"/>
            <rFont val="宋体"/>
            <charset val="134"/>
          </rPr>
          <t xml:space="preserve">
下班</t>
        </r>
      </text>
    </comment>
    <comment ref="J182" authorId="3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冲压支援</t>
        </r>
      </text>
    </comment>
    <comment ref="K182" authorId="3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冲压支援</t>
        </r>
      </text>
    </comment>
    <comment ref="Y2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上下午1点</t>
        </r>
      </text>
    </comment>
    <comment ref="AB2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上中午12.30</t>
        </r>
      </text>
    </comment>
    <comment ref="AC2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上中午12.30
</t>
        </r>
      </text>
    </comment>
    <comment ref="AD2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上中午12.30
</t>
        </r>
      </text>
    </comment>
    <comment ref="Y2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上下午1点</t>
        </r>
      </text>
    </comment>
    <comment ref="AC2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上中午12.30
</t>
        </r>
      </text>
    </comment>
    <comment ref="AD2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上中午12.30
</t>
        </r>
      </text>
    </comment>
    <comment ref="AE2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上中午12.5</t>
        </r>
      </text>
    </comment>
    <comment ref="Y2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上下午1点</t>
        </r>
      </text>
    </comment>
    <comment ref="AB2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上中午12.30
</t>
        </r>
      </text>
    </comment>
    <comment ref="AC2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上中午12.30
</t>
        </r>
      </text>
    </comment>
    <comment ref="AD2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上中午12.30
</t>
        </r>
      </text>
    </comment>
    <comment ref="AE2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  <comment ref="Y2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上下午1点</t>
        </r>
      </text>
    </comment>
    <comment ref="AB2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上中午12.30
</t>
        </r>
      </text>
    </comment>
    <comment ref="AC2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上中午12.30
</t>
        </r>
      </text>
    </comment>
    <comment ref="AD2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上中午12.30
</t>
        </r>
      </text>
    </comment>
    <comment ref="Y2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上下午1点</t>
        </r>
      </text>
    </comment>
    <comment ref="Z2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中午休息2.5小时</t>
        </r>
      </text>
    </comment>
    <comment ref="AB2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上晚上6点</t>
        </r>
      </text>
    </comment>
    <comment ref="AC2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上中午12.30
</t>
        </r>
      </text>
    </comment>
    <comment ref="AD2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上中午12.30
</t>
        </r>
      </text>
    </comment>
    <comment ref="Z2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中午休息2.5小时</t>
        </r>
      </text>
    </comment>
    <comment ref="AB2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上中午12.30
</t>
        </r>
      </text>
    </comment>
    <comment ref="AC2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上中午12.30
</t>
        </r>
      </text>
    </comment>
    <comment ref="AD2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上中午12.30
</t>
        </r>
      </text>
    </comment>
    <comment ref="AC2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上中午12点半</t>
        </r>
      </text>
    </comment>
    <comment ref="AD2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上下午2点</t>
        </r>
      </text>
    </comment>
    <comment ref="AE2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上晚上6点</t>
        </r>
      </text>
    </comment>
    <comment ref="AF2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上12点半</t>
        </r>
      </text>
    </comment>
    <comment ref="AG2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上12点半</t>
        </r>
      </text>
    </comment>
    <comment ref="AD25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上下午2点</t>
        </r>
      </text>
    </comment>
    <comment ref="AE25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上晚上6点</t>
        </r>
      </text>
    </comment>
    <comment ref="AF25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上12点半</t>
        </r>
      </text>
    </comment>
    <comment ref="AC25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上中午12点半</t>
        </r>
      </text>
    </comment>
    <comment ref="AD25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上下午2点</t>
        </r>
      </text>
    </comment>
    <comment ref="AE25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上晚上6点</t>
        </r>
      </text>
    </comment>
    <comment ref="AF25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上12点半</t>
        </r>
      </text>
    </comment>
    <comment ref="AD26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上下午2点</t>
        </r>
      </text>
    </comment>
    <comment ref="AE26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上晚上6点</t>
        </r>
      </text>
    </comment>
    <comment ref="AF26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上9点</t>
        </r>
      </text>
    </comment>
    <comment ref="AG26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上12点半</t>
        </r>
      </text>
    </comment>
    <comment ref="E26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上12点半</t>
        </r>
      </text>
    </comment>
    <comment ref="F26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上12点半</t>
        </r>
      </text>
    </comment>
    <comment ref="AE26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上12点半</t>
        </r>
      </text>
    </comment>
    <comment ref="S26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上11点</t>
        </r>
      </text>
    </comment>
    <comment ref="AE26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上晚上6点</t>
        </r>
      </text>
    </comment>
    <comment ref="AF26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上12点半</t>
        </r>
      </text>
    </comment>
    <comment ref="AG26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上12点半</t>
        </r>
      </text>
    </comment>
    <comment ref="AH26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上12点半</t>
        </r>
      </text>
    </comment>
    <comment ref="Z278" authorId="4">
      <text>
        <r>
          <rPr>
            <b/>
            <sz val="18"/>
            <rFont val="宋体"/>
            <charset val="134"/>
          </rPr>
          <t>YanFuhuo:</t>
        </r>
        <r>
          <rPr>
            <sz val="18"/>
            <rFont val="宋体"/>
            <charset val="134"/>
          </rPr>
          <t xml:space="preserve">
扣现场整改扣10元</t>
        </r>
      </text>
    </comment>
    <comment ref="AB29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  <r>
          <rPr>
            <sz val="40"/>
            <rFont val="宋体"/>
            <charset val="134"/>
          </rPr>
          <t>旷工</t>
        </r>
      </text>
    </comment>
    <comment ref="AA30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转白班</t>
        </r>
      </text>
    </comment>
    <comment ref="AA30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转夜班</t>
        </r>
      </text>
    </comment>
    <comment ref="W33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支援</t>
        </r>
      </text>
    </comment>
    <comment ref="Z33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A33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B33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C33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夜班支援</t>
        </r>
      </text>
    </comment>
    <comment ref="AD33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E33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F33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D3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夜班倒班</t>
        </r>
      </text>
    </comment>
    <comment ref="W3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支援</t>
        </r>
      </text>
    </comment>
    <comment ref="Z3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A3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支援</t>
        </r>
      </text>
    </comment>
    <comment ref="AB3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支援</t>
        </r>
      </text>
    </comment>
    <comment ref="AC3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夜班支援</t>
        </r>
      </text>
    </comment>
    <comment ref="T3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支援</t>
        </r>
      </text>
    </comment>
    <comment ref="Z3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A3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B3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C3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D3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E3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F3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G3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O3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支援</t>
        </r>
      </text>
    </comment>
    <comment ref="T3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支援
</t>
        </r>
      </text>
    </comment>
    <comment ref="V3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支援</t>
        </r>
      </text>
    </comment>
    <comment ref="AD3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夜班支援</t>
        </r>
      </text>
    </comment>
    <comment ref="V35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H35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E356" authorId="0">
      <text>
        <r>
          <rPr>
            <sz val="9"/>
            <rFont val="宋体"/>
            <charset val="134"/>
          </rPr>
          <t xml:space="preserve">今日正式上班
</t>
        </r>
      </text>
    </comment>
    <comment ref="AE360" authorId="0">
      <text>
        <r>
          <rPr>
            <sz val="9"/>
            <rFont val="宋体"/>
            <charset val="134"/>
          </rPr>
          <t xml:space="preserve">下午正式上班
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K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岗位性质：
直接人员
间接人员</t>
        </r>
      </text>
    </comment>
  </commentList>
</comments>
</file>

<file path=xl/sharedStrings.xml><?xml version="1.0" encoding="utf-8"?>
<sst xmlns="http://schemas.openxmlformats.org/spreadsheetml/2006/main" count="2569" uniqueCount="412">
  <si>
    <t>7月劳务费</t>
  </si>
  <si>
    <t>序号</t>
  </si>
  <si>
    <t>车间</t>
  </si>
  <si>
    <t>姓名</t>
  </si>
  <si>
    <t>入职时间</t>
  </si>
  <si>
    <t>出勤天数</t>
  </si>
  <si>
    <t>日常工时</t>
  </si>
  <si>
    <t>日常工价</t>
  </si>
  <si>
    <t>日常工资</t>
  </si>
  <si>
    <t>加班工时</t>
  </si>
  <si>
    <t>加班工价</t>
  </si>
  <si>
    <t>加班工资</t>
  </si>
  <si>
    <t>奖惩</t>
  </si>
  <si>
    <t>工资小计</t>
  </si>
  <si>
    <t>饭补</t>
  </si>
  <si>
    <t>工龄工资</t>
  </si>
  <si>
    <t>岗补</t>
  </si>
  <si>
    <t>劳务费</t>
  </si>
  <si>
    <t>工资合计</t>
  </si>
  <si>
    <t>备注</t>
  </si>
  <si>
    <t>冲压车间</t>
  </si>
  <si>
    <t>王泓</t>
  </si>
  <si>
    <t>操作工</t>
  </si>
  <si>
    <t>陈勃行</t>
  </si>
  <si>
    <t>刘海军</t>
  </si>
  <si>
    <t>刘金岗</t>
  </si>
  <si>
    <t>杨瑞</t>
  </si>
  <si>
    <t>张建华</t>
  </si>
  <si>
    <t>赵翔鹏</t>
  </si>
  <si>
    <t>陈鑫伟</t>
  </si>
  <si>
    <t>李玉祥</t>
  </si>
  <si>
    <t>荣冬明</t>
  </si>
  <si>
    <t>滕奉艳</t>
  </si>
  <si>
    <t>王进</t>
  </si>
  <si>
    <t>杨成丽</t>
  </si>
  <si>
    <t>张国营</t>
  </si>
  <si>
    <t>底座车间</t>
  </si>
  <si>
    <t>宋华栋</t>
  </si>
  <si>
    <t>于建凯</t>
  </si>
  <si>
    <t>黄平贵</t>
  </si>
  <si>
    <t>刘展旭</t>
  </si>
  <si>
    <t>张明豪</t>
  </si>
  <si>
    <t>王明辉</t>
  </si>
  <si>
    <t>邓博学</t>
  </si>
  <si>
    <t>刘嘉盛</t>
  </si>
  <si>
    <t>赵学林</t>
  </si>
  <si>
    <t>王兴祖</t>
  </si>
  <si>
    <t>发泡车间</t>
  </si>
  <si>
    <t>安家瑞</t>
  </si>
  <si>
    <t>王瀚文</t>
  </si>
  <si>
    <t>张琰坤</t>
  </si>
  <si>
    <t>郭继超</t>
  </si>
  <si>
    <t>翟庆彬</t>
  </si>
  <si>
    <t>李文祖</t>
  </si>
  <si>
    <t>电泳车间</t>
  </si>
  <si>
    <t>刘家旭</t>
  </si>
  <si>
    <t>从恩健</t>
  </si>
  <si>
    <t>后视镜车间</t>
  </si>
  <si>
    <t>付杰</t>
  </si>
  <si>
    <t>缝纫车间</t>
  </si>
  <si>
    <t>尹俊花</t>
  </si>
  <si>
    <t>王治飞</t>
  </si>
  <si>
    <t>李利苹</t>
  </si>
  <si>
    <t>焊接车间</t>
  </si>
  <si>
    <t>常琳</t>
  </si>
  <si>
    <t>孙明明</t>
  </si>
  <si>
    <t>郭俊文</t>
  </si>
  <si>
    <t>律宗博</t>
  </si>
  <si>
    <t>史家硕</t>
  </si>
  <si>
    <t>赵晶晶</t>
  </si>
  <si>
    <t>白晓轩</t>
  </si>
  <si>
    <t>庄永梅</t>
  </si>
  <si>
    <t>孙学文</t>
  </si>
  <si>
    <t>白济宇</t>
  </si>
  <si>
    <t>董昭鹏</t>
  </si>
  <si>
    <t>姜彦旭</t>
  </si>
  <si>
    <t>姜长余</t>
  </si>
  <si>
    <t>李燕峰</t>
  </si>
  <si>
    <t>刘树祯</t>
  </si>
  <si>
    <t>孙建硕</t>
  </si>
  <si>
    <t>徐嘉乐</t>
  </si>
  <si>
    <t>刘娟娟</t>
  </si>
  <si>
    <t>秦耀政</t>
  </si>
  <si>
    <t>胡翠翠</t>
  </si>
  <si>
    <t>生产管理科——金属件</t>
  </si>
  <si>
    <t>米硕</t>
  </si>
  <si>
    <t>范秀花</t>
  </si>
  <si>
    <t>马伟凯</t>
  </si>
  <si>
    <t>王靖霖</t>
  </si>
  <si>
    <t>王化川</t>
  </si>
  <si>
    <t>宋悦瑞</t>
  </si>
  <si>
    <t>冯博</t>
  </si>
  <si>
    <t>王佳乐</t>
  </si>
  <si>
    <t>魏俊如</t>
  </si>
  <si>
    <t>赵文滕</t>
  </si>
  <si>
    <t>赵星宇</t>
  </si>
  <si>
    <t>喷涂车间</t>
  </si>
  <si>
    <t>宋骅骏</t>
  </si>
  <si>
    <t>张俊平</t>
  </si>
  <si>
    <t>注塑车间</t>
  </si>
  <si>
    <t>张如珍</t>
  </si>
  <si>
    <t>白丽霞</t>
  </si>
  <si>
    <t>刘俊玲</t>
  </si>
  <si>
    <t>李国双</t>
  </si>
  <si>
    <t>陈伊苒</t>
  </si>
  <si>
    <t>邓哲</t>
  </si>
  <si>
    <t>马金凤</t>
  </si>
  <si>
    <t>赵文彬</t>
  </si>
  <si>
    <t>杨琴丽</t>
  </si>
  <si>
    <t>宋映</t>
  </si>
  <si>
    <t>1.0轻卡</t>
  </si>
  <si>
    <t>赵雪翔</t>
  </si>
  <si>
    <t>白坤</t>
  </si>
  <si>
    <t>宝欣航</t>
  </si>
  <si>
    <t>刘树烨</t>
  </si>
  <si>
    <t>李浩郡</t>
  </si>
  <si>
    <t>刘海城</t>
  </si>
  <si>
    <t>2.0重卡</t>
  </si>
  <si>
    <t>姚鉴钊</t>
  </si>
  <si>
    <t>郭万奇</t>
  </si>
  <si>
    <t>李咏轩</t>
  </si>
  <si>
    <t>张峻康</t>
  </si>
  <si>
    <t>赵起皓</t>
  </si>
  <si>
    <t>刘昌林</t>
  </si>
  <si>
    <t>3.0-H6</t>
  </si>
  <si>
    <t>赵增坤</t>
  </si>
  <si>
    <t>米祥瑞</t>
  </si>
  <si>
    <t>付晓军</t>
  </si>
  <si>
    <t>冯峻</t>
  </si>
  <si>
    <t>王化成</t>
  </si>
  <si>
    <t>叶朋鑫</t>
  </si>
  <si>
    <t>郑景泰</t>
  </si>
  <si>
    <t>孙铜锴</t>
  </si>
  <si>
    <t>郝树军</t>
  </si>
  <si>
    <t>范淑菁</t>
  </si>
  <si>
    <t>正式转劳务</t>
  </si>
  <si>
    <t>王建国</t>
  </si>
  <si>
    <t>郭瑞超</t>
  </si>
  <si>
    <t>易春凤</t>
  </si>
  <si>
    <t>赵永昌</t>
  </si>
  <si>
    <t>张俊婷</t>
  </si>
  <si>
    <t>孙英健</t>
  </si>
  <si>
    <t>李久远</t>
  </si>
  <si>
    <t>刘宝洪</t>
  </si>
  <si>
    <t>臧洪瑞</t>
  </si>
  <si>
    <t>徐俊亭</t>
  </si>
  <si>
    <t>许宝华</t>
  </si>
  <si>
    <t>陈婷</t>
  </si>
  <si>
    <t>杨小燕</t>
  </si>
  <si>
    <t>张春玉</t>
  </si>
  <si>
    <t>刘瑜</t>
  </si>
  <si>
    <t>胡承志</t>
  </si>
  <si>
    <t>刘海明</t>
  </si>
  <si>
    <t>张德林</t>
  </si>
  <si>
    <t>郭来祥</t>
  </si>
  <si>
    <t>制造技术部</t>
  </si>
  <si>
    <t>董宪忠</t>
  </si>
  <si>
    <t>吕少武</t>
  </si>
  <si>
    <t>物业部</t>
  </si>
  <si>
    <t>张鹏</t>
  </si>
  <si>
    <t>销售服务科</t>
  </si>
  <si>
    <t>孔德佳</t>
  </si>
  <si>
    <t>张长江</t>
  </si>
  <si>
    <t>售后服务科</t>
  </si>
  <si>
    <t>杜林</t>
  </si>
  <si>
    <t>食堂</t>
  </si>
  <si>
    <t>张志强</t>
  </si>
  <si>
    <t>张洪军</t>
  </si>
  <si>
    <t>任玉环</t>
  </si>
  <si>
    <t>宋静</t>
  </si>
  <si>
    <t>合计：</t>
  </si>
  <si>
    <t>开票数</t>
  </si>
  <si>
    <t>求和项:工资合计</t>
  </si>
  <si>
    <t>总计</t>
  </si>
  <si>
    <t>河北光华荣昌汽车部件有限公司</t>
  </si>
  <si>
    <t>金属件厂焊接车间</t>
  </si>
  <si>
    <t>应出勤天数：</t>
  </si>
  <si>
    <t>日期</t>
  </si>
  <si>
    <t>班组</t>
  </si>
  <si>
    <t>时间</t>
  </si>
  <si>
    <t>餐补出勤</t>
  </si>
  <si>
    <t>正常出勤时长</t>
  </si>
  <si>
    <t>加班（小时）</t>
  </si>
  <si>
    <t>计薪工时</t>
  </si>
  <si>
    <t>本人签字</t>
  </si>
  <si>
    <t>超8小时加班小时数</t>
  </si>
  <si>
    <t>日常出勤含8小时内出勤</t>
  </si>
  <si>
    <t>平时加班</t>
  </si>
  <si>
    <t>周末加班</t>
  </si>
  <si>
    <t>沧州众智鑫成人力资源服务有限公司</t>
  </si>
  <si>
    <t>加班</t>
  </si>
  <si>
    <t>喷涂</t>
  </si>
  <si>
    <t>冲压</t>
  </si>
  <si>
    <t>上午</t>
  </si>
  <si>
    <t>下午</t>
  </si>
  <si>
    <t>休</t>
  </si>
  <si>
    <t>假</t>
  </si>
  <si>
    <t>销售</t>
  </si>
  <si>
    <t>发泡</t>
  </si>
  <si>
    <t>注塑</t>
  </si>
  <si>
    <t>白</t>
  </si>
  <si>
    <t>夜</t>
  </si>
  <si>
    <t>后视镜</t>
  </si>
  <si>
    <t>电泳</t>
  </si>
  <si>
    <t>离</t>
  </si>
  <si>
    <t>职</t>
  </si>
  <si>
    <t>底座</t>
  </si>
  <si>
    <t>离职</t>
  </si>
  <si>
    <t>旷</t>
  </si>
  <si>
    <t>是</t>
  </si>
  <si>
    <t>/</t>
  </si>
  <si>
    <t>放</t>
  </si>
  <si>
    <t>缝纫</t>
  </si>
  <si>
    <t>生产管理科</t>
  </si>
  <si>
    <t>H6</t>
  </si>
  <si>
    <t>欧马可</t>
  </si>
  <si>
    <t>重卡</t>
  </si>
  <si>
    <t>焊接</t>
  </si>
  <si>
    <t>倒</t>
  </si>
  <si>
    <t>异常情况</t>
  </si>
  <si>
    <t>扣款金额</t>
  </si>
  <si>
    <t>明细</t>
  </si>
  <si>
    <t>绩效分数</t>
  </si>
  <si>
    <t>夜班补助</t>
  </si>
  <si>
    <t>曹健</t>
  </si>
  <si>
    <t>春节补贴</t>
  </si>
  <si>
    <t>天津宏达翔科技有限公司</t>
  </si>
  <si>
    <t>扣：T恤1件*50%</t>
  </si>
  <si>
    <t>陈学义</t>
  </si>
  <si>
    <t>欧马可螺母漏焊</t>
  </si>
  <si>
    <t>程顺</t>
  </si>
  <si>
    <t>3.10宿舍检查</t>
  </si>
  <si>
    <t>扣：夏季一件+T恤一件</t>
  </si>
  <si>
    <t>崔福朝</t>
  </si>
  <si>
    <t>戴世玉</t>
  </si>
  <si>
    <t>高维鹏</t>
  </si>
  <si>
    <t>发泡不良品</t>
  </si>
  <si>
    <t>6月工资补差</t>
  </si>
  <si>
    <t>3.1宿舍检查</t>
  </si>
  <si>
    <t>韩玉阳</t>
  </si>
  <si>
    <t>何文帅</t>
  </si>
  <si>
    <t>未画自检标记</t>
  </si>
  <si>
    <t>霍继平</t>
  </si>
  <si>
    <t>2.2内脚架阻尼器支架安装不到位</t>
  </si>
  <si>
    <t>李秀花</t>
  </si>
  <si>
    <t>违规使用地牛</t>
  </si>
  <si>
    <t>春节补助</t>
  </si>
  <si>
    <t>A6漏装螺母</t>
  </si>
  <si>
    <t>李媛</t>
  </si>
  <si>
    <t>车间补助</t>
  </si>
  <si>
    <t>车间绩效</t>
  </si>
  <si>
    <t>刘国东</t>
  </si>
  <si>
    <t>2.2座框仰角调节手柄焊道偏</t>
  </si>
  <si>
    <t>扣：夏季一套*50%</t>
  </si>
  <si>
    <t>刘红成</t>
  </si>
  <si>
    <t>首件假焊</t>
  </si>
  <si>
    <t>刘迎涛</t>
  </si>
  <si>
    <t>刘云豪</t>
  </si>
  <si>
    <t>路瑞凯</t>
  </si>
  <si>
    <t>王浩硕</t>
  </si>
  <si>
    <t>扣：T恤1件</t>
  </si>
  <si>
    <t>王磊</t>
  </si>
  <si>
    <t>王世伟</t>
  </si>
  <si>
    <t>赵华润</t>
  </si>
  <si>
    <t>王铁成</t>
  </si>
  <si>
    <t>王义奎</t>
  </si>
  <si>
    <t>熊云龙</t>
  </si>
  <si>
    <t>扣：夏季一件50%+T恤一件50%</t>
  </si>
  <si>
    <t>拆解欧马可座椅配件</t>
  </si>
  <si>
    <t>杨香梅</t>
  </si>
  <si>
    <t>员工自检意识正激励</t>
  </si>
  <si>
    <t>杨彦林</t>
  </si>
  <si>
    <t>杨议哲</t>
  </si>
  <si>
    <t>不良品扣款</t>
  </si>
  <si>
    <t>张铃悦</t>
  </si>
  <si>
    <t>绩效扣款</t>
  </si>
  <si>
    <t>张新贺</t>
  </si>
  <si>
    <t>3.20宿舍检查</t>
  </si>
  <si>
    <t>赵金梅</t>
  </si>
  <si>
    <t>检验员补贴</t>
  </si>
  <si>
    <t>F3000减震器底座锁片未电泳</t>
  </si>
  <si>
    <t>工作奖金</t>
  </si>
  <si>
    <t>员工奖励</t>
  </si>
  <si>
    <t>合计</t>
  </si>
  <si>
    <t>性别</t>
  </si>
  <si>
    <t>转劳务时间</t>
  </si>
  <si>
    <t>所在部门     （二级）</t>
  </si>
  <si>
    <t>所属科室（三级）</t>
  </si>
  <si>
    <t>所在岗位</t>
  </si>
  <si>
    <t>工作地</t>
  </si>
  <si>
    <t>人员性质</t>
  </si>
  <si>
    <t>人员类别</t>
  </si>
  <si>
    <t>岗位性质</t>
  </si>
  <si>
    <t>工资标准</t>
  </si>
  <si>
    <t>当月工资</t>
  </si>
  <si>
    <t>绩效工资扣款</t>
  </si>
  <si>
    <t>原工资变动情况</t>
  </si>
  <si>
    <t>成本
模块</t>
  </si>
  <si>
    <t>成本中心
代码</t>
  </si>
  <si>
    <t>成本中心描述</t>
  </si>
  <si>
    <t>成本中心费用类别</t>
  </si>
  <si>
    <t>管理
模块</t>
  </si>
  <si>
    <t>管理部门</t>
  </si>
  <si>
    <t>管理
费用类别</t>
  </si>
  <si>
    <t>男</t>
  </si>
  <si>
    <t>8月转宏达翔</t>
  </si>
  <si>
    <t>座椅事业一部--金属件厂</t>
  </si>
  <si>
    <t>挂件工</t>
  </si>
  <si>
    <t>河北</t>
  </si>
  <si>
    <t>劳务派遣</t>
  </si>
  <si>
    <t>生产类</t>
  </si>
  <si>
    <t>直接人员</t>
  </si>
  <si>
    <t>10元/天</t>
  </si>
  <si>
    <t>单价工资上涨1元/小时</t>
  </si>
  <si>
    <t>2元/小时</t>
  </si>
  <si>
    <t>金属件</t>
  </si>
  <si>
    <t>1344</t>
  </si>
  <si>
    <t>河北金属件生产电泳车间</t>
  </si>
  <si>
    <t>生产成本</t>
  </si>
  <si>
    <t>吕昊展</t>
  </si>
  <si>
    <t>座椅事业一部--座椅厂</t>
  </si>
  <si>
    <t>发泡工</t>
  </si>
  <si>
    <t>座椅</t>
  </si>
  <si>
    <t>1242</t>
  </si>
  <si>
    <t>河北座椅生产发泡车间</t>
  </si>
  <si>
    <t>行政管理科</t>
  </si>
  <si>
    <t>行政类</t>
  </si>
  <si>
    <t>间接人员</t>
  </si>
  <si>
    <t>无</t>
  </si>
  <si>
    <t>不变</t>
  </si>
  <si>
    <t>200元/月</t>
  </si>
  <si>
    <t>园区</t>
  </si>
  <si>
    <t>9912</t>
  </si>
  <si>
    <t>综合管理部-食堂宿舍</t>
  </si>
  <si>
    <t>管理费用-福利费</t>
  </si>
  <si>
    <t>刘士明</t>
  </si>
  <si>
    <t>9月转宏达翔</t>
  </si>
  <si>
    <t>河北综合管理部</t>
  </si>
  <si>
    <t>食堂/厨师</t>
  </si>
  <si>
    <t>下午出勤天数*5元/天</t>
  </si>
  <si>
    <t>170元/月</t>
  </si>
  <si>
    <t>陈阔</t>
  </si>
  <si>
    <t>女</t>
  </si>
  <si>
    <t>食堂记账员兼勤杂工</t>
  </si>
  <si>
    <t>装卸工</t>
  </si>
  <si>
    <t>销售类</t>
  </si>
  <si>
    <t>1216</t>
  </si>
  <si>
    <t>河北座椅销售其他市场</t>
  </si>
  <si>
    <t>销售费用</t>
  </si>
  <si>
    <t>河北物业部</t>
  </si>
  <si>
    <t>维修工</t>
  </si>
  <si>
    <t>9917</t>
  </si>
  <si>
    <t>物业管理部</t>
  </si>
  <si>
    <t>管理费用</t>
  </si>
  <si>
    <t>安环物业科</t>
  </si>
  <si>
    <t>工装维修</t>
  </si>
  <si>
    <t>25/小时</t>
  </si>
  <si>
    <t>冲压弯管车间</t>
  </si>
  <si>
    <t>冲压工</t>
  </si>
  <si>
    <t>1342</t>
  </si>
  <si>
    <t>河北金属件生产冲压车间</t>
  </si>
  <si>
    <t>前工序操作工</t>
  </si>
  <si>
    <t>1341</t>
  </si>
  <si>
    <t>河北金属件生产弯管车间</t>
  </si>
  <si>
    <t>弯管车间</t>
  </si>
  <si>
    <t>王建忠</t>
  </si>
  <si>
    <t>焊工</t>
  </si>
  <si>
    <t>闻龙超</t>
  </si>
  <si>
    <t>底座装配车间</t>
  </si>
  <si>
    <t>组装工</t>
  </si>
  <si>
    <t>1345</t>
  </si>
  <si>
    <t>河北金属件生产骨架组装车间</t>
  </si>
  <si>
    <t>骨架组装车间</t>
  </si>
  <si>
    <t>杨秀虹</t>
  </si>
  <si>
    <t>座椅总装车间</t>
  </si>
  <si>
    <t>1243</t>
  </si>
  <si>
    <t>河北座椅生产座椅组装车间</t>
  </si>
  <si>
    <t>中重卡组装车间</t>
  </si>
  <si>
    <t>后视镜事业部</t>
  </si>
  <si>
    <t>后视镜组装车间</t>
  </si>
  <si>
    <t>乘用车 组装</t>
  </si>
  <si>
    <t>视镜</t>
  </si>
  <si>
    <t>1141</t>
  </si>
  <si>
    <t>河北后视镜生产后视镜组装车间</t>
  </si>
  <si>
    <t>裁剪工</t>
  </si>
  <si>
    <t>1241</t>
  </si>
  <si>
    <t>河北座椅生产缝纫车间</t>
  </si>
  <si>
    <t>摆件工</t>
  </si>
  <si>
    <t>1343</t>
  </si>
  <si>
    <t>河北金属件生产焊接车间</t>
  </si>
  <si>
    <t>9月转劳务</t>
  </si>
  <si>
    <t>赵增强</t>
  </si>
  <si>
    <t>1246</t>
  </si>
  <si>
    <t>河北座椅生产H6组装车间</t>
  </si>
  <si>
    <t>座椅H6组装车间</t>
  </si>
  <si>
    <t>郭庆园</t>
  </si>
  <si>
    <t>吴洪芬</t>
  </si>
  <si>
    <t>孙红岩</t>
  </si>
  <si>
    <t>1145</t>
  </si>
  <si>
    <t>河北后视镜生产大众组装车间</t>
  </si>
  <si>
    <t>郑博</t>
  </si>
  <si>
    <t>贺金龙</t>
  </si>
  <si>
    <t>张洪云</t>
  </si>
  <si>
    <t>闻琪</t>
  </si>
  <si>
    <t>吴忠军</t>
  </si>
  <si>
    <t>赵义臣</t>
  </si>
  <si>
    <t>高伟硕</t>
  </si>
  <si>
    <t>蒋胜辉</t>
  </si>
  <si>
    <t>涂装车间</t>
  </si>
  <si>
    <t>1142</t>
  </si>
  <si>
    <t>河北后视镜生产喷涂车间</t>
  </si>
  <si>
    <t>邓景泰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</si>
</sst>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  <numFmt numFmtId="178" formatCode="dd"/>
    <numFmt numFmtId="179" formatCode="aaa"/>
    <numFmt numFmtId="180" formatCode="0_ "/>
    <numFmt numFmtId="181" formatCode="0.0_ "/>
    <numFmt numFmtId="182" formatCode="General&quot;年&quot;"/>
    <numFmt numFmtId="183" formatCode="General&quot;月&quot;"/>
    <numFmt numFmtId="184" formatCode="0.0"/>
  </numFmts>
  <fonts count="8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indexed="8"/>
      <name val="微软雅黑"/>
      <charset val="134"/>
    </font>
    <font>
      <b/>
      <sz val="11"/>
      <color theme="1"/>
      <name val="微软雅黑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11"/>
      <color indexed="8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name val="微软雅黑"/>
      <charset val="134"/>
    </font>
    <font>
      <sz val="12"/>
      <name val="宋体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0"/>
      <name val="微软雅黑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color rgb="FF000000"/>
      <name val="Calibri"/>
      <charset val="134"/>
    </font>
    <font>
      <sz val="12"/>
      <color indexed="8"/>
      <name val="宋体"/>
      <charset val="134"/>
    </font>
    <font>
      <sz val="9"/>
      <name val="微软雅黑"/>
      <charset val="134"/>
    </font>
    <font>
      <sz val="9"/>
      <name val="宋体"/>
      <charset val="134"/>
    </font>
    <font>
      <sz val="9"/>
      <color rgb="FFFF0000"/>
      <name val="微软雅黑"/>
      <charset val="134"/>
    </font>
    <font>
      <b/>
      <sz val="10"/>
      <color theme="0"/>
      <name val="微软雅黑"/>
      <charset val="134"/>
    </font>
    <font>
      <b/>
      <sz val="10"/>
      <name val="微软雅黑"/>
      <charset val="134"/>
    </font>
    <font>
      <sz val="10"/>
      <name val="Microsoft YaHei"/>
      <charset val="134"/>
    </font>
    <font>
      <sz val="10"/>
      <color indexed="8"/>
      <name val="Microsoft YaHei"/>
      <charset val="134"/>
    </font>
    <font>
      <b/>
      <sz val="10"/>
      <color indexed="8"/>
      <name val="Microsoft YaHei"/>
      <charset val="134"/>
    </font>
    <font>
      <sz val="10"/>
      <color rgb="FFFF0000"/>
      <name val="宋体"/>
      <charset val="134"/>
    </font>
    <font>
      <sz val="9"/>
      <color rgb="FFFF0000"/>
      <name val="宋体"/>
      <charset val="134"/>
    </font>
    <font>
      <sz val="16"/>
      <color indexed="8"/>
      <name val="宋体"/>
      <charset val="134"/>
    </font>
    <font>
      <sz val="14"/>
      <color indexed="8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0"/>
      <name val="宋体"/>
      <charset val="134"/>
      <scheme val="minor"/>
    </font>
    <font>
      <b/>
      <sz val="18"/>
      <color theme="1"/>
      <name val="宋体"/>
      <charset val="134"/>
    </font>
    <font>
      <b/>
      <sz val="18"/>
      <color indexed="8"/>
      <name val="宋体"/>
      <charset val="134"/>
    </font>
    <font>
      <b/>
      <sz val="18"/>
      <color indexed="8"/>
      <name val="微软雅黑"/>
      <charset val="134"/>
    </font>
    <font>
      <b/>
      <sz val="16"/>
      <color theme="1"/>
      <name val="微软雅黑"/>
      <charset val="134"/>
    </font>
    <font>
      <b/>
      <sz val="16"/>
      <color indexed="8"/>
      <name val="微软雅黑"/>
      <charset val="134"/>
    </font>
    <font>
      <b/>
      <sz val="14"/>
      <color theme="1"/>
      <name val="宋体"/>
      <charset val="134"/>
    </font>
    <font>
      <b/>
      <sz val="14"/>
      <color indexed="8"/>
      <name val="宋体"/>
      <charset val="134"/>
    </font>
    <font>
      <b/>
      <sz val="14"/>
      <color indexed="8"/>
      <name val="微软雅黑"/>
      <charset val="134"/>
    </font>
    <font>
      <b/>
      <sz val="14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微软雅黑"/>
      <charset val="134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sz val="40"/>
      <name val="宋体"/>
      <charset val="134"/>
    </font>
  </fonts>
  <fills count="5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62" fillId="0" borderId="11" applyNumberFormat="0" applyFill="0" applyAlignment="0" applyProtection="0">
      <alignment vertical="center"/>
    </xf>
    <xf numFmtId="0" fontId="63" fillId="0" borderId="12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22" borderId="13" applyNumberFormat="0" applyAlignment="0" applyProtection="0">
      <alignment vertical="center"/>
    </xf>
    <xf numFmtId="0" fontId="65" fillId="23" borderId="14" applyNumberFormat="0" applyAlignment="0" applyProtection="0">
      <alignment vertical="center"/>
    </xf>
    <xf numFmtId="0" fontId="66" fillId="23" borderId="13" applyNumberFormat="0" applyAlignment="0" applyProtection="0">
      <alignment vertical="center"/>
    </xf>
    <xf numFmtId="0" fontId="67" fillId="24" borderId="15" applyNumberFormat="0" applyAlignment="0" applyProtection="0">
      <alignment vertical="center"/>
    </xf>
    <xf numFmtId="0" fontId="68" fillId="0" borderId="16" applyNumberFormat="0" applyFill="0" applyAlignment="0" applyProtection="0">
      <alignment vertical="center"/>
    </xf>
    <xf numFmtId="0" fontId="69" fillId="0" borderId="17" applyNumberFormat="0" applyFill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3" fillId="28" borderId="0" applyNumberFormat="0" applyBorder="0" applyAlignment="0" applyProtection="0">
      <alignment vertical="center"/>
    </xf>
    <xf numFmtId="0" fontId="74" fillId="29" borderId="0" applyNumberFormat="0" applyBorder="0" applyAlignment="0" applyProtection="0">
      <alignment vertical="center"/>
    </xf>
    <xf numFmtId="0" fontId="74" fillId="30" borderId="0" applyNumberFormat="0" applyBorder="0" applyAlignment="0" applyProtection="0">
      <alignment vertical="center"/>
    </xf>
    <xf numFmtId="0" fontId="73" fillId="31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3" fillId="35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73" fillId="39" borderId="0" applyNumberFormat="0" applyBorder="0" applyAlignment="0" applyProtection="0">
      <alignment vertical="center"/>
    </xf>
    <xf numFmtId="0" fontId="73" fillId="40" borderId="0" applyNumberFormat="0" applyBorder="0" applyAlignment="0" applyProtection="0">
      <alignment vertical="center"/>
    </xf>
    <xf numFmtId="0" fontId="74" fillId="41" borderId="0" applyNumberFormat="0" applyBorder="0" applyAlignment="0" applyProtection="0">
      <alignment vertical="center"/>
    </xf>
    <xf numFmtId="0" fontId="74" fillId="42" borderId="0" applyNumberFormat="0" applyBorder="0" applyAlignment="0" applyProtection="0">
      <alignment vertical="center"/>
    </xf>
    <xf numFmtId="0" fontId="73" fillId="43" borderId="0" applyNumberFormat="0" applyBorder="0" applyAlignment="0" applyProtection="0">
      <alignment vertical="center"/>
    </xf>
    <xf numFmtId="0" fontId="73" fillId="44" borderId="0" applyNumberFormat="0" applyBorder="0" applyAlignment="0" applyProtection="0">
      <alignment vertical="center"/>
    </xf>
    <xf numFmtId="0" fontId="74" fillId="45" borderId="0" applyNumberFormat="0" applyBorder="0" applyAlignment="0" applyProtection="0">
      <alignment vertical="center"/>
    </xf>
    <xf numFmtId="0" fontId="74" fillId="46" borderId="0" applyNumberFormat="0" applyBorder="0" applyAlignment="0" applyProtection="0">
      <alignment vertical="center"/>
    </xf>
    <xf numFmtId="0" fontId="73" fillId="47" borderId="0" applyNumberFormat="0" applyBorder="0" applyAlignment="0" applyProtection="0">
      <alignment vertical="center"/>
    </xf>
    <xf numFmtId="0" fontId="73" fillId="48" borderId="0" applyNumberFormat="0" applyBorder="0" applyAlignment="0" applyProtection="0">
      <alignment vertical="center"/>
    </xf>
    <xf numFmtId="0" fontId="74" fillId="49" borderId="0" applyNumberFormat="0" applyBorder="0" applyAlignment="0" applyProtection="0">
      <alignment vertical="center"/>
    </xf>
    <xf numFmtId="0" fontId="74" fillId="50" borderId="0" applyNumberFormat="0" applyBorder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10" fillId="0" borderId="0"/>
    <xf numFmtId="0" fontId="75" fillId="0" borderId="0">
      <alignment vertical="center"/>
    </xf>
  </cellStyleXfs>
  <cellXfs count="27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176" fontId="0" fillId="0" borderId="0" xfId="0" applyNumberFormat="1" applyFont="1" applyFill="1" applyBorder="1" applyAlignment="1"/>
    <xf numFmtId="176" fontId="0" fillId="0" borderId="0" xfId="0" applyNumberFormat="1" applyFont="1" applyFill="1" applyAlignment="1"/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/>
    </xf>
    <xf numFmtId="9" fontId="5" fillId="0" borderId="1" xfId="3" applyNumberFormat="1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/>
    <xf numFmtId="0" fontId="0" fillId="0" borderId="1" xfId="0" applyBorder="1" applyAlignment="1">
      <alignment horizontal="center" vertical="center"/>
    </xf>
    <xf numFmtId="0" fontId="10" fillId="0" borderId="0" xfId="0" applyFont="1" applyFill="1" applyAlignment="1"/>
    <xf numFmtId="0" fontId="14" fillId="0" borderId="0" xfId="0" applyFont="1" applyFill="1" applyBorder="1" applyAlignment="1"/>
    <xf numFmtId="0" fontId="14" fillId="0" borderId="0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4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/>
    </xf>
    <xf numFmtId="0" fontId="0" fillId="0" borderId="0" xfId="0" applyFill="1" applyAlignment="1">
      <alignment horizontal="left" vertical="center"/>
    </xf>
    <xf numFmtId="0" fontId="16" fillId="0" borderId="0" xfId="0" applyFont="1" applyFill="1" applyAlignment="1"/>
    <xf numFmtId="0" fontId="16" fillId="0" borderId="0" xfId="0" applyFont="1">
      <alignment vertical="center"/>
    </xf>
    <xf numFmtId="0" fontId="17" fillId="0" borderId="0" xfId="0" applyFont="1" applyFill="1" applyAlignment="1">
      <alignment vertical="center"/>
    </xf>
    <xf numFmtId="0" fontId="8" fillId="0" borderId="0" xfId="0" applyFont="1" applyFill="1" applyAlignment="1"/>
    <xf numFmtId="0" fontId="18" fillId="0" borderId="1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center" vertical="center"/>
    </xf>
    <xf numFmtId="178" fontId="17" fillId="0" borderId="1" xfId="0" applyNumberFormat="1" applyFont="1" applyFill="1" applyBorder="1" applyAlignment="1" applyProtection="1">
      <alignment horizontal="center" vertical="center"/>
    </xf>
    <xf numFmtId="179" fontId="20" fillId="0" borderId="1" xfId="0" applyNumberFormat="1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 applyProtection="1">
      <alignment horizontal="center" vertical="center"/>
      <protection locked="0"/>
    </xf>
    <xf numFmtId="0" fontId="21" fillId="0" borderId="4" xfId="0" applyFont="1" applyFill="1" applyBorder="1" applyAlignment="1" applyProtection="1">
      <alignment horizontal="center" vertical="center" wrapText="1"/>
      <protection locked="0"/>
    </xf>
    <xf numFmtId="0" fontId="21" fillId="0" borderId="5" xfId="0" applyFont="1" applyFill="1" applyBorder="1" applyAlignment="1" applyProtection="1">
      <alignment horizontal="center" vertical="center" wrapText="1"/>
      <protection locked="0"/>
    </xf>
    <xf numFmtId="0" fontId="20" fillId="2" borderId="3" xfId="0" applyFont="1" applyFill="1" applyBorder="1" applyAlignment="1" applyProtection="1">
      <alignment horizontal="center" vertical="center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0" fillId="2" borderId="5" xfId="0" applyFont="1" applyFill="1" applyBorder="1" applyAlignment="1" applyProtection="1">
      <alignment horizontal="center" vertical="center"/>
    </xf>
    <xf numFmtId="0" fontId="20" fillId="2" borderId="1" xfId="0" applyFont="1" applyFill="1" applyBorder="1" applyAlignment="1" applyProtection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25" fillId="5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25" fillId="6" borderId="1" xfId="0" applyFont="1" applyFill="1" applyBorder="1" applyAlignment="1" applyProtection="1">
      <alignment horizontal="center" vertical="center"/>
      <protection locked="0"/>
    </xf>
    <xf numFmtId="0" fontId="15" fillId="6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7" borderId="1" xfId="0" applyFont="1" applyFill="1" applyBorder="1" applyAlignment="1" applyProtection="1">
      <alignment horizontal="center" vertical="center"/>
      <protection locked="0"/>
    </xf>
    <xf numFmtId="0" fontId="21" fillId="7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 vertical="center"/>
    </xf>
    <xf numFmtId="180" fontId="2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0" fillId="8" borderId="1" xfId="0" applyFont="1" applyFill="1" applyBorder="1" applyAlignment="1" applyProtection="1">
      <alignment horizontal="center" vertical="center"/>
      <protection locked="0"/>
    </xf>
    <xf numFmtId="0" fontId="21" fillId="8" borderId="1" xfId="0" applyFont="1" applyFill="1" applyBorder="1" applyAlignment="1" applyProtection="1">
      <alignment horizontal="center" vertical="center"/>
      <protection locked="0"/>
    </xf>
    <xf numFmtId="0" fontId="0" fillId="8" borderId="1" xfId="0" applyFill="1" applyBorder="1" applyAlignment="1">
      <alignment horizontal="center" vertical="center"/>
    </xf>
    <xf numFmtId="180" fontId="20" fillId="8" borderId="3" xfId="0" applyNumberFormat="1" applyFont="1" applyFill="1" applyBorder="1" applyAlignment="1" applyProtection="1">
      <alignment horizontal="center" vertical="center"/>
      <protection locked="0"/>
    </xf>
    <xf numFmtId="0" fontId="26" fillId="0" borderId="1" xfId="0" applyFont="1" applyFill="1" applyBorder="1" applyAlignment="1" applyProtection="1">
      <alignment horizontal="center" vertical="center"/>
      <protection locked="0"/>
    </xf>
    <xf numFmtId="0" fontId="26" fillId="0" borderId="1" xfId="0" applyFont="1" applyFill="1" applyBorder="1" applyAlignment="1" applyProtection="1">
      <alignment horizontal="center" vertical="center"/>
    </xf>
    <xf numFmtId="0" fontId="27" fillId="0" borderId="1" xfId="0" applyFont="1" applyFill="1" applyBorder="1" applyAlignment="1" applyProtection="1">
      <alignment horizontal="center" vertical="center"/>
      <protection locked="0"/>
    </xf>
    <xf numFmtId="181" fontId="15" fillId="5" borderId="1" xfId="0" applyNumberFormat="1" applyFont="1" applyFill="1" applyBorder="1" applyAlignment="1">
      <alignment horizontal="center" vertical="center"/>
    </xf>
    <xf numFmtId="181" fontId="15" fillId="9" borderId="1" xfId="0" applyNumberFormat="1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/>
    </xf>
    <xf numFmtId="0" fontId="25" fillId="9" borderId="1" xfId="0" applyFont="1" applyFill="1" applyBorder="1" applyAlignment="1" applyProtection="1">
      <alignment horizontal="center" vertical="center"/>
      <protection locked="0"/>
    </xf>
    <xf numFmtId="180" fontId="15" fillId="1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 applyProtection="1">
      <alignment horizontal="center" vertical="center"/>
      <protection locked="0"/>
    </xf>
    <xf numFmtId="180" fontId="15" fillId="5" borderId="1" xfId="0" applyNumberFormat="1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180" fontId="15" fillId="9" borderId="1" xfId="0" applyNumberFormat="1" applyFont="1" applyFill="1" applyBorder="1" applyAlignment="1">
      <alignment horizontal="center" vertical="center"/>
    </xf>
    <xf numFmtId="0" fontId="20" fillId="10" borderId="1" xfId="0" applyFont="1" applyFill="1" applyBorder="1" applyAlignment="1" applyProtection="1">
      <alignment horizontal="center" vertical="center"/>
      <protection locked="0"/>
    </xf>
    <xf numFmtId="0" fontId="22" fillId="0" borderId="1" xfId="0" applyFont="1" applyFill="1" applyBorder="1" applyAlignment="1">
      <alignment horizontal="center" vertical="center"/>
    </xf>
    <xf numFmtId="180" fontId="15" fillId="6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81" fontId="20" fillId="10" borderId="1" xfId="0" applyNumberFormat="1" applyFont="1" applyFill="1" applyBorder="1" applyAlignment="1" applyProtection="1">
      <alignment horizontal="center" vertical="center"/>
      <protection locked="0"/>
    </xf>
    <xf numFmtId="0" fontId="29" fillId="0" borderId="1" xfId="0" applyFont="1" applyFill="1" applyBorder="1" applyAlignment="1" applyProtection="1">
      <protection locked="0"/>
    </xf>
    <xf numFmtId="182" fontId="18" fillId="0" borderId="1" xfId="0" applyNumberFormat="1" applyFont="1" applyFill="1" applyBorder="1" applyAlignment="1" applyProtection="1">
      <alignment horizontal="left" vertical="center"/>
      <protection locked="0"/>
    </xf>
    <xf numFmtId="183" fontId="19" fillId="0" borderId="1" xfId="0" applyNumberFormat="1" applyFont="1" applyFill="1" applyBorder="1" applyAlignment="1" applyProtection="1">
      <alignment horizontal="left" vertical="center"/>
      <protection locked="0"/>
    </xf>
    <xf numFmtId="0" fontId="30" fillId="0" borderId="1" xfId="0" applyFont="1" applyFill="1" applyBorder="1" applyAlignment="1" applyProtection="1">
      <alignment horizontal="center"/>
      <protection locked="0"/>
    </xf>
    <xf numFmtId="0" fontId="19" fillId="0" borderId="1" xfId="0" applyFont="1" applyFill="1" applyBorder="1" applyAlignment="1" applyProtection="1">
      <alignment vertical="center"/>
    </xf>
    <xf numFmtId="0" fontId="17" fillId="0" borderId="1" xfId="0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center" vertical="center" wrapText="1"/>
    </xf>
    <xf numFmtId="184" fontId="20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/>
    <xf numFmtId="0" fontId="16" fillId="0" borderId="1" xfId="0" applyFont="1" applyFill="1" applyBorder="1" applyAlignment="1">
      <alignment horizontal="center" wrapText="1"/>
    </xf>
    <xf numFmtId="0" fontId="21" fillId="0" borderId="3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0" fontId="21" fillId="0" borderId="5" xfId="0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</xf>
    <xf numFmtId="176" fontId="2" fillId="11" borderId="1" xfId="50" applyNumberFormat="1" applyFont="1" applyFill="1" applyBorder="1" applyAlignment="1">
      <alignment horizontal="center" vertical="center"/>
    </xf>
    <xf numFmtId="181" fontId="2" fillId="12" borderId="1" xfId="0" applyNumberFormat="1" applyFont="1" applyFill="1" applyBorder="1" applyAlignment="1" applyProtection="1">
      <alignment horizontal="center" vertical="center"/>
      <protection locked="0"/>
    </xf>
    <xf numFmtId="176" fontId="2" fillId="6" borderId="1" xfId="50" applyNumberFormat="1" applyFont="1" applyFill="1" applyBorder="1" applyAlignment="1">
      <alignment horizontal="center" vertical="center"/>
    </xf>
    <xf numFmtId="181" fontId="2" fillId="6" borderId="1" xfId="0" applyNumberFormat="1" applyFont="1" applyFill="1" applyBorder="1" applyAlignment="1" applyProtection="1">
      <alignment horizontal="center" vertical="center"/>
      <protection locked="0"/>
    </xf>
    <xf numFmtId="176" fontId="2" fillId="6" borderId="3" xfId="50" applyNumberFormat="1" applyFont="1" applyFill="1" applyBorder="1" applyAlignment="1">
      <alignment horizontal="center" vertical="center"/>
    </xf>
    <xf numFmtId="176" fontId="2" fillId="11" borderId="3" xfId="50" applyNumberFormat="1" applyFont="1" applyFill="1" applyBorder="1" applyAlignment="1">
      <alignment horizontal="center" vertical="center"/>
    </xf>
    <xf numFmtId="181" fontId="2" fillId="11" borderId="1" xfId="0" applyNumberFormat="1" applyFont="1" applyFill="1" applyBorder="1" applyAlignment="1" applyProtection="1">
      <alignment horizontal="center" vertical="center"/>
      <protection locked="0"/>
    </xf>
    <xf numFmtId="176" fontId="2" fillId="11" borderId="4" xfId="50" applyNumberFormat="1" applyFont="1" applyFill="1" applyBorder="1" applyAlignment="1">
      <alignment horizontal="center" vertical="center"/>
    </xf>
    <xf numFmtId="176" fontId="2" fillId="10" borderId="1" xfId="50" applyNumberFormat="1" applyFont="1" applyFill="1" applyBorder="1" applyAlignment="1">
      <alignment horizontal="center" vertical="center"/>
    </xf>
    <xf numFmtId="176" fontId="2" fillId="10" borderId="3" xfId="50" applyNumberFormat="1" applyFont="1" applyFill="1" applyBorder="1" applyAlignment="1">
      <alignment horizontal="center" vertical="center"/>
    </xf>
    <xf numFmtId="181" fontId="2" fillId="6" borderId="3" xfId="0" applyNumberFormat="1" applyFont="1" applyFill="1" applyBorder="1" applyAlignment="1" applyProtection="1">
      <alignment horizontal="center" vertical="center"/>
      <protection locked="0"/>
    </xf>
    <xf numFmtId="181" fontId="2" fillId="12" borderId="3" xfId="0" applyNumberFormat="1" applyFont="1" applyFill="1" applyBorder="1" applyAlignment="1" applyProtection="1">
      <alignment horizontal="center" vertical="center"/>
      <protection locked="0"/>
    </xf>
    <xf numFmtId="181" fontId="2" fillId="12" borderId="7" xfId="0" applyNumberFormat="1" applyFont="1" applyFill="1" applyBorder="1" applyAlignment="1" applyProtection="1">
      <alignment horizontal="center" vertical="center"/>
      <protection locked="0"/>
    </xf>
    <xf numFmtId="184" fontId="2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>
      <alignment horizontal="center" vertical="center"/>
    </xf>
    <xf numFmtId="181" fontId="17" fillId="0" borderId="1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Fill="1" applyBorder="1" applyAlignment="1" applyProtection="1">
      <alignment horizontal="center" vertical="center" wrapText="1"/>
      <protection locked="0"/>
    </xf>
    <xf numFmtId="0" fontId="13" fillId="6" borderId="1" xfId="0" applyFont="1" applyFill="1" applyBorder="1" applyAlignment="1" applyProtection="1">
      <alignment horizontal="center" vertical="center"/>
      <protection locked="0"/>
    </xf>
    <xf numFmtId="0" fontId="13" fillId="10" borderId="1" xfId="0" applyFont="1" applyFill="1" applyBorder="1" applyAlignment="1" applyProtection="1">
      <alignment horizontal="center" vertical="center"/>
      <protection locked="0"/>
    </xf>
    <xf numFmtId="0" fontId="2" fillId="10" borderId="1" xfId="0" applyFont="1" applyFill="1" applyBorder="1" applyAlignment="1" applyProtection="1">
      <alignment horizontal="center" vertical="center"/>
      <protection locked="0"/>
    </xf>
    <xf numFmtId="0" fontId="2" fillId="10" borderId="1" xfId="0" applyFont="1" applyFill="1" applyBorder="1" applyAlignment="1">
      <alignment horizontal="center" vertical="center"/>
    </xf>
    <xf numFmtId="0" fontId="33" fillId="13" borderId="3" xfId="0" applyFont="1" applyFill="1" applyBorder="1" applyAlignment="1" applyProtection="1">
      <alignment horizontal="center" vertical="center" wrapText="1"/>
    </xf>
    <xf numFmtId="0" fontId="32" fillId="13" borderId="1" xfId="0" applyFont="1" applyFill="1" applyBorder="1" applyAlignment="1" applyProtection="1">
      <alignment horizontal="center" vertical="center" wrapText="1"/>
    </xf>
    <xf numFmtId="0" fontId="33" fillId="13" borderId="4" xfId="0" applyFont="1" applyFill="1" applyBorder="1" applyAlignment="1" applyProtection="1">
      <alignment horizontal="center" vertical="center" wrapText="1"/>
    </xf>
    <xf numFmtId="0" fontId="33" fillId="13" borderId="5" xfId="0" applyFont="1" applyFill="1" applyBorder="1" applyAlignment="1" applyProtection="1">
      <alignment horizontal="center" vertical="center" wrapText="1"/>
    </xf>
    <xf numFmtId="0" fontId="20" fillId="6" borderId="3" xfId="0" applyFont="1" applyFill="1" applyBorder="1" applyAlignment="1" applyProtection="1">
      <alignment horizontal="center" vertical="center" wrapText="1"/>
      <protection locked="0"/>
    </xf>
    <xf numFmtId="0" fontId="20" fillId="6" borderId="3" xfId="0" applyFont="1" applyFill="1" applyBorder="1" applyAlignment="1" applyProtection="1">
      <alignment horizontal="center" vertical="center"/>
      <protection locked="0"/>
    </xf>
    <xf numFmtId="0" fontId="17" fillId="14" borderId="1" xfId="0" applyFont="1" applyFill="1" applyBorder="1" applyAlignment="1" applyProtection="1">
      <alignment horizontal="center" vertical="center"/>
      <protection locked="0"/>
    </xf>
    <xf numFmtId="0" fontId="20" fillId="6" borderId="4" xfId="0" applyFont="1" applyFill="1" applyBorder="1" applyAlignment="1" applyProtection="1">
      <alignment horizontal="center" vertical="center" wrapText="1"/>
      <protection locked="0"/>
    </xf>
    <xf numFmtId="0" fontId="20" fillId="6" borderId="4" xfId="0" applyFont="1" applyFill="1" applyBorder="1" applyAlignment="1" applyProtection="1">
      <alignment horizontal="center" vertical="center"/>
      <protection locked="0"/>
    </xf>
    <xf numFmtId="0" fontId="20" fillId="6" borderId="5" xfId="0" applyFont="1" applyFill="1" applyBorder="1" applyAlignment="1" applyProtection="1">
      <alignment horizontal="center" vertical="center" wrapText="1"/>
      <protection locked="0"/>
    </xf>
    <xf numFmtId="0" fontId="20" fillId="6" borderId="5" xfId="0" applyFont="1" applyFill="1" applyBorder="1" applyAlignment="1" applyProtection="1">
      <alignment horizontal="center" vertical="center"/>
      <protection locked="0"/>
    </xf>
    <xf numFmtId="0" fontId="20" fillId="6" borderId="1" xfId="0" applyFont="1" applyFill="1" applyBorder="1" applyAlignment="1" applyProtection="1">
      <alignment horizontal="center" vertical="center"/>
      <protection locked="0"/>
    </xf>
    <xf numFmtId="0" fontId="34" fillId="14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81" fontId="2" fillId="7" borderId="1" xfId="0" applyNumberFormat="1" applyFont="1" applyFill="1" applyBorder="1" applyAlignment="1" applyProtection="1">
      <alignment horizontal="center" vertical="center"/>
      <protection locked="0"/>
    </xf>
    <xf numFmtId="181" fontId="17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35" fillId="0" borderId="1" xfId="0" applyFont="1" applyFill="1" applyBorder="1" applyAlignment="1" applyProtection="1">
      <alignment horizontal="center" vertical="center"/>
      <protection locked="0"/>
    </xf>
    <xf numFmtId="0" fontId="36" fillId="0" borderId="1" xfId="0" applyFont="1" applyFill="1" applyBorder="1" applyAlignment="1" applyProtection="1">
      <alignment horizontal="center" vertical="center"/>
      <protection locked="0"/>
    </xf>
    <xf numFmtId="0" fontId="37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38" fillId="0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 applyProtection="1">
      <alignment horizontal="center" vertical="center"/>
      <protection locked="0"/>
    </xf>
    <xf numFmtId="0" fontId="38" fillId="10" borderId="1" xfId="0" applyFont="1" applyFill="1" applyBorder="1" applyAlignment="1">
      <alignment horizontal="center" vertical="center" wrapText="1"/>
    </xf>
    <xf numFmtId="0" fontId="38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 applyProtection="1">
      <alignment horizontal="center" vertical="center"/>
      <protection locked="0"/>
    </xf>
    <xf numFmtId="0" fontId="39" fillId="0" borderId="1" xfId="0" applyFont="1" applyFill="1" applyBorder="1" applyAlignment="1">
      <alignment horizontal="center" vertical="center"/>
    </xf>
    <xf numFmtId="0" fontId="20" fillId="0" borderId="5" xfId="0" applyFont="1" applyFill="1" applyBorder="1" applyAlignment="1" applyProtection="1">
      <alignment horizontal="center" vertical="center"/>
      <protection locked="0"/>
    </xf>
    <xf numFmtId="0" fontId="20" fillId="10" borderId="4" xfId="0" applyFont="1" applyFill="1" applyBorder="1" applyAlignment="1" applyProtection="1">
      <alignment horizontal="center" vertical="center"/>
      <protection locked="0"/>
    </xf>
    <xf numFmtId="0" fontId="39" fillId="10" borderId="1" xfId="0" applyFont="1" applyFill="1" applyBorder="1" applyAlignment="1">
      <alignment horizontal="center" vertical="center"/>
    </xf>
    <xf numFmtId="0" fontId="20" fillId="10" borderId="5" xfId="0" applyFont="1" applyFill="1" applyBorder="1" applyAlignment="1" applyProtection="1">
      <alignment horizontal="center" vertical="center"/>
      <protection locked="0"/>
    </xf>
    <xf numFmtId="0" fontId="27" fillId="0" borderId="1" xfId="0" applyFont="1" applyFill="1" applyBorder="1" applyAlignment="1" applyProtection="1">
      <alignment horizontal="center" vertical="center"/>
    </xf>
    <xf numFmtId="0" fontId="27" fillId="0" borderId="0" xfId="0" applyFont="1" applyFill="1" applyAlignment="1" applyProtection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 applyProtection="1">
      <alignment horizontal="center" vertical="center"/>
      <protection locked="0"/>
    </xf>
    <xf numFmtId="0" fontId="20" fillId="0" borderId="1" xfId="0" applyNumberFormat="1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40" fillId="10" borderId="1" xfId="0" applyFont="1" applyFill="1" applyBorder="1" applyAlignment="1">
      <alignment horizontal="center" vertical="center"/>
    </xf>
    <xf numFmtId="0" fontId="16" fillId="10" borderId="1" xfId="0" applyFont="1" applyFill="1" applyBorder="1" applyAlignment="1" applyProtection="1">
      <alignment horizontal="center" vertical="center"/>
      <protection locked="0"/>
    </xf>
    <xf numFmtId="0" fontId="27" fillId="0" borderId="8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>
      <alignment horizontal="center" vertical="center"/>
    </xf>
    <xf numFmtId="0" fontId="17" fillId="10" borderId="1" xfId="0" applyFont="1" applyFill="1" applyBorder="1" applyAlignment="1" applyProtection="1">
      <alignment horizontal="center" vertical="center"/>
      <protection locked="0"/>
    </xf>
    <xf numFmtId="0" fontId="41" fillId="0" borderId="1" xfId="0" applyFont="1" applyFill="1" applyBorder="1" applyAlignment="1">
      <alignment horizontal="center" vertical="center"/>
    </xf>
    <xf numFmtId="0" fontId="16" fillId="10" borderId="1" xfId="0" applyFont="1" applyFill="1" applyBorder="1" applyAlignment="1" applyProtection="1">
      <alignment horizontal="center" vertical="center"/>
    </xf>
    <xf numFmtId="0" fontId="42" fillId="0" borderId="8" xfId="0" applyFont="1" applyFill="1" applyBorder="1" applyAlignment="1" applyProtection="1">
      <alignment horizontal="center" vertical="center"/>
      <protection locked="0"/>
    </xf>
    <xf numFmtId="0" fontId="43" fillId="0" borderId="1" xfId="0" applyFont="1" applyFill="1" applyBorder="1" applyAlignment="1" applyProtection="1">
      <alignment horizontal="center" vertical="center"/>
      <protection locked="0"/>
    </xf>
    <xf numFmtId="0" fontId="44" fillId="0" borderId="1" xfId="0" applyFont="1" applyFill="1" applyBorder="1" applyAlignment="1">
      <alignment horizontal="center" vertical="center"/>
    </xf>
    <xf numFmtId="0" fontId="42" fillId="0" borderId="9" xfId="0" applyFont="1" applyFill="1" applyBorder="1" applyAlignment="1" applyProtection="1">
      <alignment horizontal="center" vertical="center"/>
      <protection locked="0"/>
    </xf>
    <xf numFmtId="0" fontId="42" fillId="15" borderId="8" xfId="0" applyFont="1" applyFill="1" applyBorder="1" applyAlignment="1" applyProtection="1">
      <alignment horizontal="center" vertical="center"/>
      <protection locked="0"/>
    </xf>
    <xf numFmtId="0" fontId="43" fillId="15" borderId="1" xfId="0" applyFont="1" applyFill="1" applyBorder="1" applyAlignment="1" applyProtection="1">
      <alignment horizontal="center" vertical="center"/>
      <protection locked="0"/>
    </xf>
    <xf numFmtId="0" fontId="44" fillId="6" borderId="1" xfId="0" applyFont="1" applyFill="1" applyBorder="1" applyAlignment="1">
      <alignment horizontal="center" vertical="center"/>
    </xf>
    <xf numFmtId="0" fontId="42" fillId="15" borderId="9" xfId="0" applyFont="1" applyFill="1" applyBorder="1" applyAlignment="1" applyProtection="1">
      <alignment horizontal="center" vertical="center"/>
      <protection locked="0"/>
    </xf>
    <xf numFmtId="0" fontId="43" fillId="15" borderId="3" xfId="0" applyFont="1" applyFill="1" applyBorder="1" applyAlignment="1" applyProtection="1">
      <alignment horizontal="center" vertical="center"/>
      <protection locked="0"/>
    </xf>
    <xf numFmtId="0" fontId="43" fillId="0" borderId="3" xfId="0" applyFont="1" applyFill="1" applyBorder="1" applyAlignment="1" applyProtection="1">
      <alignment horizontal="center" vertical="center"/>
      <protection locked="0"/>
    </xf>
    <xf numFmtId="0" fontId="44" fillId="0" borderId="3" xfId="0" applyFont="1" applyFill="1" applyBorder="1" applyAlignment="1">
      <alignment horizontal="center" vertical="center"/>
    </xf>
    <xf numFmtId="0" fontId="42" fillId="10" borderId="8" xfId="0" applyFont="1" applyFill="1" applyBorder="1" applyAlignment="1" applyProtection="1">
      <alignment horizontal="center" vertical="center"/>
      <protection locked="0"/>
    </xf>
    <xf numFmtId="0" fontId="42" fillId="10" borderId="9" xfId="0" applyFont="1" applyFill="1" applyBorder="1" applyAlignment="1" applyProtection="1">
      <alignment horizontal="center" vertical="center"/>
      <protection locked="0"/>
    </xf>
    <xf numFmtId="0" fontId="45" fillId="0" borderId="8" xfId="0" applyFont="1" applyFill="1" applyBorder="1" applyAlignment="1" applyProtection="1">
      <alignment horizontal="center" vertical="center"/>
      <protection locked="0"/>
    </xf>
    <xf numFmtId="0" fontId="46" fillId="0" borderId="1" xfId="0" applyFont="1" applyFill="1" applyBorder="1" applyAlignment="1" applyProtection="1">
      <alignment horizontal="center" vertical="center"/>
      <protection locked="0"/>
    </xf>
    <xf numFmtId="0" fontId="46" fillId="0" borderId="1" xfId="0" applyFont="1" applyFill="1" applyBorder="1" applyAlignment="1">
      <alignment horizontal="center" vertical="center"/>
    </xf>
    <xf numFmtId="0" fontId="46" fillId="6" borderId="1" xfId="0" applyFont="1" applyFill="1" applyBorder="1" applyAlignment="1">
      <alignment horizontal="center" vertical="center"/>
    </xf>
    <xf numFmtId="0" fontId="46" fillId="16" borderId="1" xfId="0" applyFont="1" applyFill="1" applyBorder="1" applyAlignment="1">
      <alignment horizontal="center" vertical="center"/>
    </xf>
    <xf numFmtId="0" fontId="45" fillId="0" borderId="9" xfId="0" applyFont="1" applyFill="1" applyBorder="1" applyAlignment="1" applyProtection="1">
      <alignment horizontal="center" vertical="center"/>
      <protection locked="0"/>
    </xf>
    <xf numFmtId="0" fontId="46" fillId="0" borderId="3" xfId="0" applyFont="1" applyFill="1" applyBorder="1" applyAlignment="1">
      <alignment horizontal="center" vertical="center"/>
    </xf>
    <xf numFmtId="0" fontId="46" fillId="0" borderId="3" xfId="0" applyFont="1" applyFill="1" applyBorder="1" applyAlignment="1" applyProtection="1">
      <alignment horizontal="center" vertical="center"/>
      <protection locked="0"/>
    </xf>
    <xf numFmtId="0" fontId="47" fillId="0" borderId="8" xfId="0" applyFont="1" applyFill="1" applyBorder="1" applyAlignment="1" applyProtection="1">
      <alignment horizontal="center" vertical="center"/>
      <protection locked="0"/>
    </xf>
    <xf numFmtId="0" fontId="48" fillId="0" borderId="1" xfId="0" applyFont="1" applyFill="1" applyBorder="1" applyAlignment="1" applyProtection="1">
      <alignment horizontal="center" vertical="center"/>
      <protection locked="0"/>
    </xf>
    <xf numFmtId="0" fontId="49" fillId="6" borderId="1" xfId="0" applyFont="1" applyFill="1" applyBorder="1" applyAlignment="1">
      <alignment horizontal="center" vertical="center"/>
    </xf>
    <xf numFmtId="0" fontId="47" fillId="0" borderId="9" xfId="0" applyFont="1" applyFill="1" applyBorder="1" applyAlignment="1" applyProtection="1">
      <alignment horizontal="center" vertical="center"/>
      <protection locked="0"/>
    </xf>
    <xf numFmtId="0" fontId="49" fillId="0" borderId="1" xfId="0" applyFont="1" applyFill="1" applyBorder="1" applyAlignment="1">
      <alignment horizontal="center" vertical="center"/>
    </xf>
    <xf numFmtId="0" fontId="48" fillId="0" borderId="3" xfId="0" applyFont="1" applyFill="1" applyBorder="1" applyAlignment="1" applyProtection="1">
      <alignment horizontal="center" vertical="center"/>
      <protection locked="0"/>
    </xf>
    <xf numFmtId="0" fontId="46" fillId="16" borderId="3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44" fillId="10" borderId="1" xfId="0" applyFont="1" applyFill="1" applyBorder="1" applyAlignment="1">
      <alignment horizontal="center" vertical="center"/>
    </xf>
    <xf numFmtId="0" fontId="44" fillId="15" borderId="1" xfId="0" applyFont="1" applyFill="1" applyBorder="1" applyAlignment="1">
      <alignment horizontal="center" vertical="center"/>
    </xf>
    <xf numFmtId="0" fontId="44" fillId="15" borderId="3" xfId="0" applyFont="1" applyFill="1" applyBorder="1" applyAlignment="1">
      <alignment horizontal="center" vertical="center"/>
    </xf>
    <xf numFmtId="0" fontId="49" fillId="0" borderId="3" xfId="0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horizontal="center" vertical="center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Fill="1" applyBorder="1" applyAlignment="1" applyProtection="1">
      <alignment horizontal="center" vertical="center"/>
      <protection locked="0"/>
    </xf>
    <xf numFmtId="0" fontId="53" fillId="17" borderId="1" xfId="0" applyFont="1" applyFill="1" applyBorder="1" applyAlignment="1">
      <alignment horizontal="center" vertical="center"/>
    </xf>
    <xf numFmtId="0" fontId="53" fillId="10" borderId="1" xfId="0" applyFont="1" applyFill="1" applyBorder="1" applyAlignment="1">
      <alignment horizontal="center" vertical="center"/>
    </xf>
    <xf numFmtId="0" fontId="51" fillId="0" borderId="1" xfId="0" applyFont="1" applyFill="1" applyBorder="1" applyAlignment="1" applyProtection="1">
      <alignment horizontal="center" vertical="center"/>
      <protection locked="0"/>
    </xf>
    <xf numFmtId="0" fontId="53" fillId="18" borderId="1" xfId="0" applyFont="1" applyFill="1" applyBorder="1" applyAlignment="1">
      <alignment horizontal="center" vertical="center"/>
    </xf>
    <xf numFmtId="0" fontId="53" fillId="19" borderId="1" xfId="0" applyFont="1" applyFill="1" applyBorder="1" applyAlignment="1">
      <alignment horizontal="center" vertical="center"/>
    </xf>
    <xf numFmtId="0" fontId="53" fillId="20" borderId="1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  <protection locked="0"/>
    </xf>
    <xf numFmtId="0" fontId="21" fillId="0" borderId="3" xfId="0" applyFont="1" applyFill="1" applyBorder="1" applyAlignment="1" applyProtection="1">
      <alignment horizontal="center" vertical="center"/>
      <protection locked="0"/>
    </xf>
    <xf numFmtId="0" fontId="21" fillId="6" borderId="1" xfId="0" applyFont="1" applyFill="1" applyBorder="1" applyAlignment="1" applyProtection="1">
      <alignment horizontal="center" vertical="center"/>
      <protection locked="0"/>
    </xf>
    <xf numFmtId="0" fontId="21" fillId="0" borderId="5" xfId="0" applyFont="1" applyFill="1" applyBorder="1" applyAlignment="1" applyProtection="1">
      <alignment horizontal="center" vertical="center"/>
      <protection locked="0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53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0" fontId="49" fillId="6" borderId="3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55" fillId="0" borderId="0" xfId="0" applyFont="1" applyFill="1" applyAlignment="1">
      <alignment horizontal="center"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 wrapText="1"/>
    </xf>
    <xf numFmtId="0" fontId="5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0" fillId="6" borderId="1" xfId="0" applyFont="1" applyFill="1" applyBorder="1" applyAlignment="1">
      <alignment horizontal="right" vertical="center"/>
    </xf>
    <xf numFmtId="0" fontId="55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2" xfId="5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i val="0"/>
        <strike val="0"/>
      </font>
      <fill>
        <patternFill patternType="solid">
          <bgColor rgb="FFFFC0CB"/>
        </patternFill>
      </fill>
    </dxf>
  </dxfs>
  <tableStyles count="0" defaultTableStyle="TableStyleMedium9" defaultPivotStyle="PivotStyleLight16"/>
  <colors>
    <mruColors>
      <color rgb="00FFC000"/>
      <color rgb="0092D05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www.wps.cn/officeDocument/2021/sharedlinks" Target="sharedlinks.xml"/><Relationship Id="rId8" Type="http://schemas.openxmlformats.org/officeDocument/2006/relationships/externalLink" Target="externalLinks/externalLink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Spin" dx="22" fmlaLink="$AM$1" max="2099" min="2020" page="10" val="2020"/>
</file>

<file path=xl/ctrlProps/ctrlProp10.xml><?xml version="1.0" encoding="utf-8"?>
<formControlPr xmlns="http://schemas.microsoft.com/office/spreadsheetml/2009/9/main" objectType="Spin" dx="22" fmlaLink="$AL$1" max="2100" min="1900" page="10" val="2025"/>
</file>

<file path=xl/ctrlProps/ctrlProp2.xml><?xml version="1.0" encoding="utf-8"?>
<formControlPr xmlns="http://schemas.microsoft.com/office/spreadsheetml/2009/9/main" objectType="Spin" dx="22" fmlaLink="$AN$1" max="12" min="1" page="10" val="7"/>
</file>

<file path=xl/ctrlProps/ctrlProp3.xml><?xml version="1.0" encoding="utf-8"?>
<formControlPr xmlns="http://schemas.microsoft.com/office/spreadsheetml/2009/9/main" objectType="Spin" dx="22" fmlaLink="$AM$1" max="12" min="1" page="10" val="1"/>
</file>

<file path=xl/ctrlProps/ctrlProp4.xml><?xml version="1.0" encoding="utf-8"?>
<formControlPr xmlns="http://schemas.microsoft.com/office/spreadsheetml/2009/9/main" objectType="Spin" dx="22" fmlaLink="$AN$1" max="12" min="1" page="10" val="7"/>
</file>

<file path=xl/ctrlProps/ctrlProp5.xml><?xml version="1.0" encoding="utf-8"?>
<formControlPr xmlns="http://schemas.microsoft.com/office/spreadsheetml/2009/9/main" objectType="Spin" dx="22" fmlaLink="$AN$1" max="12" min="1" page="10" val="7"/>
</file>

<file path=xl/ctrlProps/ctrlProp6.xml><?xml version="1.0" encoding="utf-8"?>
<formControlPr xmlns="http://schemas.microsoft.com/office/spreadsheetml/2009/9/main" objectType="Spin" dx="22" fmlaLink="$AM$1" max="2099" min="2020" page="10" val="2020"/>
</file>

<file path=xl/ctrlProps/ctrlProp7.xml><?xml version="1.0" encoding="utf-8"?>
<formControlPr xmlns="http://schemas.microsoft.com/office/spreadsheetml/2009/9/main" objectType="Spin" dx="22" fmlaLink="$AM$1" max="12" min="1" page="10" val="1"/>
</file>

<file path=xl/ctrlProps/ctrlProp8.xml><?xml version="1.0" encoding="utf-8"?>
<formControlPr xmlns="http://schemas.microsoft.com/office/spreadsheetml/2009/9/main" objectType="Spin" dx="22" fmlaLink="$AK$1" max="2100" min="1900" page="10" val="1900"/>
</file>

<file path=xl/ctrlProps/ctrlProp9.xml><?xml version="1.0" encoding="utf-8"?>
<formControlPr xmlns="http://schemas.microsoft.com/office/spreadsheetml/2009/9/main" objectType="Spin" dx="22" fmlaLink="$AM$1" max="12" min="1" page="10" val="1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39" name="Spinner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1504910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285750</xdr:colOff>
          <xdr:row>0</xdr:row>
          <xdr:rowOff>19050</xdr:rowOff>
        </xdr:from>
        <xdr:to>
          <xdr:col>40</xdr:col>
          <xdr:colOff>0</xdr:colOff>
          <xdr:row>0</xdr:row>
          <xdr:rowOff>267970</xdr:rowOff>
        </xdr:to>
        <xdr:sp>
          <xdr:nvSpPr>
            <xdr:cNvPr id="1040" name="Spinner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21953220" y="19050"/>
              <a:ext cx="314960" cy="248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419100</xdr:colOff>
          <xdr:row>0</xdr:row>
          <xdr:rowOff>19050</xdr:rowOff>
        </xdr:from>
        <xdr:to>
          <xdr:col>38</xdr:col>
          <xdr:colOff>572135</xdr:colOff>
          <xdr:row>0</xdr:row>
          <xdr:rowOff>248285</xdr:rowOff>
        </xdr:to>
        <xdr:sp>
          <xdr:nvSpPr>
            <xdr:cNvPr id="1052" name="Spinner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21295360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381000</xdr:colOff>
          <xdr:row>0</xdr:row>
          <xdr:rowOff>635</xdr:rowOff>
        </xdr:from>
        <xdr:to>
          <xdr:col>40</xdr:col>
          <xdr:colOff>9525</xdr:colOff>
          <xdr:row>0</xdr:row>
          <xdr:rowOff>248285</xdr:rowOff>
        </xdr:to>
        <xdr:sp>
          <xdr:nvSpPr>
            <xdr:cNvPr id="1058" name="Spinner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22048470" y="635"/>
              <a:ext cx="22923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419100</xdr:colOff>
          <xdr:row>0</xdr:row>
          <xdr:rowOff>19050</xdr:rowOff>
        </xdr:from>
        <xdr:to>
          <xdr:col>39</xdr:col>
          <xdr:colOff>572135</xdr:colOff>
          <xdr:row>0</xdr:row>
          <xdr:rowOff>248285</xdr:rowOff>
        </xdr:to>
        <xdr:sp>
          <xdr:nvSpPr>
            <xdr:cNvPr id="1061" name="Spinner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2086570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790575</xdr:colOff>
          <xdr:row>0</xdr:row>
          <xdr:rowOff>257175</xdr:rowOff>
        </xdr:to>
        <xdr:sp>
          <xdr:nvSpPr>
            <xdr:cNvPr id="1067" name="Spinner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21504910" y="9525"/>
              <a:ext cx="1619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647065</xdr:colOff>
          <xdr:row>0</xdr:row>
          <xdr:rowOff>9525</xdr:rowOff>
        </xdr:from>
        <xdr:to>
          <xdr:col>38</xdr:col>
          <xdr:colOff>904875</xdr:colOff>
          <xdr:row>0</xdr:row>
          <xdr:rowOff>285750</xdr:rowOff>
        </xdr:to>
        <xdr:sp>
          <xdr:nvSpPr>
            <xdr:cNvPr id="1091" name="Spinner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21523325" y="9525"/>
              <a:ext cx="144145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266700</xdr:colOff>
          <xdr:row>0</xdr:row>
          <xdr:rowOff>0</xdr:rowOff>
        </xdr:from>
        <xdr:to>
          <xdr:col>38</xdr:col>
          <xdr:colOff>8890</xdr:colOff>
          <xdr:row>0</xdr:row>
          <xdr:rowOff>276225</xdr:rowOff>
        </xdr:to>
        <xdr:sp>
          <xdr:nvSpPr>
            <xdr:cNvPr id="1092" name="Spinner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20723860" y="0"/>
              <a:ext cx="161290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647065</xdr:colOff>
          <xdr:row>0</xdr:row>
          <xdr:rowOff>8255</xdr:rowOff>
        </xdr:from>
        <xdr:to>
          <xdr:col>38</xdr:col>
          <xdr:colOff>904875</xdr:colOff>
          <xdr:row>0</xdr:row>
          <xdr:rowOff>284480</xdr:rowOff>
        </xdr:to>
        <xdr:sp>
          <xdr:nvSpPr>
            <xdr:cNvPr id="1110" name="Spinner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21523325" y="8255"/>
              <a:ext cx="144145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266700</xdr:colOff>
          <xdr:row>0</xdr:row>
          <xdr:rowOff>0</xdr:rowOff>
        </xdr:from>
        <xdr:to>
          <xdr:col>39</xdr:col>
          <xdr:colOff>9525</xdr:colOff>
          <xdr:row>1</xdr:row>
          <xdr:rowOff>0</xdr:rowOff>
        </xdr:to>
        <xdr:sp>
          <xdr:nvSpPr>
            <xdr:cNvPr id="1119" name="Spinner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21142960" y="0"/>
              <a:ext cx="534035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2024\2.&#24037;&#36164;\2024&#24180;9&#26376;&#24037;&#36164;\&#35745;&#25552;&#24037;&#36164;\9&#26376;&#26032;&#29256;&#24037;&#36164;&#34920;&#8212;&#8212;&#35745;&#2555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非生产人员"/>
      <sheetName val="生产人员"/>
      <sheetName val="非生产人员  综合"/>
      <sheetName val="非生产人员金属件"/>
      <sheetName val="生产人员 (金属件）"/>
      <sheetName val="非生产人员座椅"/>
      <sheetName val="生产人员 (座椅)"/>
      <sheetName val="非生产人员后视镜"/>
      <sheetName val="生产人员 (后视镜)"/>
      <sheetName val="班组长工资明细"/>
      <sheetName val="非生产考勤"/>
      <sheetName val="生产考勤"/>
      <sheetName val="计提辅助列"/>
      <sheetName val="考勤异常"/>
      <sheetName val="车间放假调休表"/>
      <sheetName val="打卡记录"/>
      <sheetName val="绩效"/>
      <sheetName val="岗位补贴"/>
      <sheetName val="其他"/>
      <sheetName val="工龄"/>
      <sheetName val="9月所有人"/>
      <sheetName val="社保"/>
      <sheetName val="餐补"/>
      <sheetName val="交通补助"/>
      <sheetName val="学历证书补贴"/>
      <sheetName val="劳保扣款"/>
      <sheetName val="通报扣款"/>
      <sheetName val="个税"/>
      <sheetName val="学历证书明细"/>
      <sheetName val="当月社保明细表"/>
      <sheetName val="财务计提"/>
      <sheetName val="经营计提"/>
      <sheetName val="劳务计提"/>
      <sheetName val="研发计提"/>
    </sheetNames>
    <sheetDataSet>
      <sheetData sheetId="0"/>
      <sheetData sheetId="1">
        <row r="2">
          <cell r="B2" t="str">
            <v>王朋</v>
          </cell>
          <cell r="C2" t="str">
            <v>130983199403201617</v>
          </cell>
          <cell r="D2" t="str">
            <v>涂装车间</v>
          </cell>
          <cell r="E2" t="str">
            <v>涂装工</v>
          </cell>
          <cell r="F2">
            <v>26</v>
          </cell>
          <cell r="G2">
            <v>206</v>
          </cell>
          <cell r="H2">
            <v>71</v>
          </cell>
          <cell r="I2">
            <v>277</v>
          </cell>
        </row>
        <row r="2">
          <cell r="M2">
            <v>5875.2</v>
          </cell>
        </row>
        <row r="2">
          <cell r="Q2">
            <v>1000</v>
          </cell>
          <cell r="R2">
            <v>100</v>
          </cell>
          <cell r="S2" t="str">
            <v>0.00</v>
          </cell>
        </row>
        <row r="3">
          <cell r="B3" t="str">
            <v>滕红玲</v>
          </cell>
          <cell r="C3" t="str">
            <v>132930197910072426</v>
          </cell>
          <cell r="D3" t="str">
            <v>涂装车间</v>
          </cell>
          <cell r="E3" t="str">
            <v>涂装工</v>
          </cell>
          <cell r="F3">
            <v>28</v>
          </cell>
          <cell r="G3">
            <v>224</v>
          </cell>
          <cell r="H3">
            <v>78</v>
          </cell>
          <cell r="I3">
            <v>302</v>
          </cell>
        </row>
        <row r="3">
          <cell r="M3">
            <v>5332</v>
          </cell>
        </row>
        <row r="3">
          <cell r="Q3">
            <v>500</v>
          </cell>
          <cell r="R3">
            <v>100</v>
          </cell>
          <cell r="S3" t="str">
            <v>0.00</v>
          </cell>
        </row>
        <row r="4">
          <cell r="B4" t="str">
            <v>刘双</v>
          </cell>
          <cell r="C4" t="str">
            <v>130983199108161122</v>
          </cell>
          <cell r="D4" t="str">
            <v>涂装车间</v>
          </cell>
          <cell r="E4" t="str">
            <v>涂装工</v>
          </cell>
          <cell r="F4">
            <v>28</v>
          </cell>
          <cell r="G4">
            <v>223</v>
          </cell>
          <cell r="H4">
            <v>77</v>
          </cell>
          <cell r="I4">
            <v>300</v>
          </cell>
        </row>
        <row r="4">
          <cell r="M4">
            <v>4800</v>
          </cell>
        </row>
        <row r="4">
          <cell r="Q4" t="str">
            <v>0.00</v>
          </cell>
          <cell r="R4">
            <v>20</v>
          </cell>
          <cell r="S4" t="str">
            <v>0.00</v>
          </cell>
        </row>
        <row r="5">
          <cell r="B5" t="str">
            <v>周田田</v>
          </cell>
          <cell r="C5" t="str">
            <v>130930198710093620</v>
          </cell>
          <cell r="D5" t="str">
            <v>后视镜组装车间</v>
          </cell>
          <cell r="E5" t="str">
            <v>组装工</v>
          </cell>
          <cell r="F5">
            <v>23</v>
          </cell>
          <cell r="G5">
            <v>184</v>
          </cell>
          <cell r="H5">
            <v>70.5</v>
          </cell>
          <cell r="I5">
            <v>254.5</v>
          </cell>
        </row>
        <row r="5">
          <cell r="M5">
            <v>4095</v>
          </cell>
        </row>
        <row r="5">
          <cell r="Q5" t="str">
            <v>0.00</v>
          </cell>
          <cell r="R5">
            <v>20</v>
          </cell>
          <cell r="S5" t="str">
            <v>0.00</v>
          </cell>
        </row>
        <row r="6">
          <cell r="B6" t="str">
            <v>白月</v>
          </cell>
          <cell r="C6" t="str">
            <v>132930197709123543</v>
          </cell>
          <cell r="D6" t="str">
            <v>后视镜组装车间</v>
          </cell>
          <cell r="E6" t="str">
            <v>组装工</v>
          </cell>
          <cell r="F6">
            <v>25.5</v>
          </cell>
          <cell r="G6">
            <v>202.5</v>
          </cell>
          <cell r="H6">
            <v>65</v>
          </cell>
          <cell r="I6">
            <v>267.5</v>
          </cell>
        </row>
        <row r="6">
          <cell r="M6">
            <v>4353</v>
          </cell>
        </row>
        <row r="6">
          <cell r="Q6" t="str">
            <v>0.00</v>
          </cell>
          <cell r="R6">
            <v>40</v>
          </cell>
          <cell r="S6" t="str">
            <v>0.00</v>
          </cell>
        </row>
        <row r="7">
          <cell r="B7" t="str">
            <v>陈淑贞</v>
          </cell>
          <cell r="C7" t="str">
            <v>132930198012132225</v>
          </cell>
          <cell r="D7" t="str">
            <v>后视镜组装车间</v>
          </cell>
          <cell r="E7" t="str">
            <v>组装工</v>
          </cell>
          <cell r="F7">
            <v>23</v>
          </cell>
          <cell r="G7">
            <v>189.5</v>
          </cell>
          <cell r="H7">
            <v>83</v>
          </cell>
          <cell r="I7">
            <v>272.5</v>
          </cell>
        </row>
        <row r="7">
          <cell r="M7">
            <v>4371</v>
          </cell>
        </row>
        <row r="7">
          <cell r="Q7" t="str">
            <v>0.00</v>
          </cell>
          <cell r="R7">
            <v>40</v>
          </cell>
          <cell r="S7" t="str">
            <v>0.00</v>
          </cell>
        </row>
        <row r="8">
          <cell r="B8" t="str">
            <v>王秀翠</v>
          </cell>
          <cell r="C8" t="str">
            <v>132930198203281629</v>
          </cell>
          <cell r="D8" t="str">
            <v>后视镜组装车间</v>
          </cell>
          <cell r="E8" t="str">
            <v>后视镜班组长</v>
          </cell>
          <cell r="F8">
            <v>23</v>
          </cell>
          <cell r="G8">
            <v>183</v>
          </cell>
          <cell r="H8">
            <v>81.5</v>
          </cell>
          <cell r="I8">
            <v>264.5</v>
          </cell>
        </row>
        <row r="8">
          <cell r="M8">
            <v>5432</v>
          </cell>
        </row>
        <row r="8">
          <cell r="Q8">
            <v>1200</v>
          </cell>
          <cell r="R8">
            <v>240</v>
          </cell>
          <cell r="S8" t="str">
            <v>0.00</v>
          </cell>
        </row>
        <row r="9">
          <cell r="B9" t="str">
            <v>刘海凤</v>
          </cell>
          <cell r="C9" t="str">
            <v>132930197710082240</v>
          </cell>
          <cell r="D9" t="str">
            <v>后视镜组装车间</v>
          </cell>
          <cell r="E9" t="str">
            <v>组装工</v>
          </cell>
          <cell r="F9">
            <v>27</v>
          </cell>
          <cell r="G9">
            <v>216</v>
          </cell>
          <cell r="H9">
            <v>88</v>
          </cell>
          <cell r="I9">
            <v>304</v>
          </cell>
        </row>
        <row r="9">
          <cell r="M9">
            <v>5087</v>
          </cell>
        </row>
        <row r="9">
          <cell r="Q9">
            <v>200</v>
          </cell>
          <cell r="R9">
            <v>300</v>
          </cell>
          <cell r="S9" t="str">
            <v>0.00</v>
          </cell>
        </row>
        <row r="10">
          <cell r="B10" t="str">
            <v>姚秀玲</v>
          </cell>
          <cell r="C10" t="str">
            <v>130983198403012221</v>
          </cell>
          <cell r="D10" t="str">
            <v>后视镜组装车间</v>
          </cell>
          <cell r="E10" t="str">
            <v>组装工兼质检</v>
          </cell>
          <cell r="F10">
            <v>27.5</v>
          </cell>
          <cell r="G10">
            <v>220.5</v>
          </cell>
          <cell r="H10">
            <v>86</v>
          </cell>
          <cell r="I10">
            <v>306.5</v>
          </cell>
        </row>
        <row r="10">
          <cell r="M10">
            <v>5424</v>
          </cell>
        </row>
        <row r="10">
          <cell r="Q10">
            <v>300</v>
          </cell>
          <cell r="R10">
            <v>200</v>
          </cell>
          <cell r="S10" t="str">
            <v>0.00</v>
          </cell>
        </row>
        <row r="11">
          <cell r="B11" t="str">
            <v>孙桂平</v>
          </cell>
          <cell r="C11" t="str">
            <v>130983198402051421</v>
          </cell>
          <cell r="D11" t="str">
            <v>后视镜组装车间</v>
          </cell>
          <cell r="E11" t="str">
            <v>组装工</v>
          </cell>
          <cell r="F11">
            <v>25.5</v>
          </cell>
          <cell r="G11">
            <v>203</v>
          </cell>
          <cell r="H11">
            <v>82.5</v>
          </cell>
          <cell r="I11">
            <v>285.5</v>
          </cell>
        </row>
        <row r="11">
          <cell r="M11">
            <v>5168</v>
          </cell>
        </row>
        <row r="11">
          <cell r="Q11">
            <v>600</v>
          </cell>
          <cell r="R11">
            <v>140</v>
          </cell>
          <cell r="S11" t="str">
            <v>0.00</v>
          </cell>
        </row>
        <row r="12">
          <cell r="B12" t="str">
            <v>李跃茹</v>
          </cell>
          <cell r="C12" t="str">
            <v>132930198206270722</v>
          </cell>
          <cell r="D12" t="str">
            <v>后视镜组装车间</v>
          </cell>
          <cell r="E12" t="str">
            <v>组装工</v>
          </cell>
          <cell r="F12">
            <v>26.5</v>
          </cell>
          <cell r="G12">
            <v>212.5</v>
          </cell>
          <cell r="H12">
            <v>83</v>
          </cell>
          <cell r="I12">
            <v>295.5</v>
          </cell>
        </row>
        <row r="12">
          <cell r="M12">
            <v>4750</v>
          </cell>
        </row>
        <row r="12">
          <cell r="Q12" t="str">
            <v>0.00</v>
          </cell>
          <cell r="R12">
            <v>140</v>
          </cell>
          <cell r="S12" t="str">
            <v>0.00</v>
          </cell>
        </row>
        <row r="13">
          <cell r="B13" t="str">
            <v>刘二平</v>
          </cell>
          <cell r="C13" t="str">
            <v>130983198401251421</v>
          </cell>
          <cell r="D13" t="str">
            <v>后视镜组装车间</v>
          </cell>
          <cell r="E13" t="str">
            <v>组装工</v>
          </cell>
          <cell r="F13">
            <v>26.5</v>
          </cell>
          <cell r="G13">
            <v>212.5</v>
          </cell>
          <cell r="H13">
            <v>84.5</v>
          </cell>
          <cell r="I13">
            <v>297</v>
          </cell>
        </row>
        <row r="13">
          <cell r="M13">
            <v>4763.5</v>
          </cell>
        </row>
        <row r="13">
          <cell r="Q13" t="str">
            <v>0.00</v>
          </cell>
          <cell r="R13">
            <v>120</v>
          </cell>
          <cell r="S13" t="str">
            <v>0.00</v>
          </cell>
        </row>
        <row r="14">
          <cell r="B14" t="str">
            <v>齐迁菲</v>
          </cell>
          <cell r="C14" t="str">
            <v>130924198908123541</v>
          </cell>
          <cell r="D14" t="str">
            <v>后视镜组装车间</v>
          </cell>
          <cell r="E14" t="str">
            <v>组装工</v>
          </cell>
          <cell r="F14">
            <v>25</v>
          </cell>
          <cell r="G14">
            <v>200</v>
          </cell>
          <cell r="H14">
            <v>82</v>
          </cell>
          <cell r="I14">
            <v>282</v>
          </cell>
        </row>
        <row r="14">
          <cell r="M14">
            <v>4512</v>
          </cell>
        </row>
        <row r="14">
          <cell r="Q14">
            <v>300</v>
          </cell>
          <cell r="R14">
            <v>80</v>
          </cell>
          <cell r="S14" t="str">
            <v>0.00</v>
          </cell>
        </row>
        <row r="15">
          <cell r="B15" t="str">
            <v>董广新</v>
          </cell>
          <cell r="C15" t="str">
            <v>130983199604133016</v>
          </cell>
          <cell r="D15" t="str">
            <v>后视镜组装车间</v>
          </cell>
          <cell r="E15" t="str">
            <v>组装工</v>
          </cell>
          <cell r="F15">
            <v>24.5</v>
          </cell>
          <cell r="G15">
            <v>194</v>
          </cell>
          <cell r="H15">
            <v>94.5</v>
          </cell>
          <cell r="I15">
            <v>288.5</v>
          </cell>
        </row>
        <row r="15">
          <cell r="M15">
            <v>5216</v>
          </cell>
        </row>
        <row r="15">
          <cell r="Q15">
            <v>600</v>
          </cell>
          <cell r="R15">
            <v>60</v>
          </cell>
          <cell r="S15" t="str">
            <v>0.00</v>
          </cell>
        </row>
        <row r="16">
          <cell r="B16" t="str">
            <v>高换清</v>
          </cell>
          <cell r="C16" t="str">
            <v>130930198801133923</v>
          </cell>
          <cell r="D16" t="str">
            <v>后视镜组装车间</v>
          </cell>
          <cell r="E16" t="str">
            <v>组装工兼质检</v>
          </cell>
          <cell r="F16">
            <v>22.5</v>
          </cell>
          <cell r="G16">
            <v>179</v>
          </cell>
          <cell r="H16">
            <v>72</v>
          </cell>
          <cell r="I16">
            <v>251</v>
          </cell>
        </row>
        <row r="16">
          <cell r="M16">
            <v>4516</v>
          </cell>
        </row>
        <row r="16">
          <cell r="Q16">
            <v>300</v>
          </cell>
          <cell r="R16">
            <v>120</v>
          </cell>
          <cell r="S16" t="str">
            <v>0.00</v>
          </cell>
        </row>
        <row r="17">
          <cell r="B17" t="str">
            <v>张立霞</v>
          </cell>
          <cell r="C17" t="str">
            <v>130983198407232221</v>
          </cell>
          <cell r="D17" t="str">
            <v>后视镜组装车间</v>
          </cell>
          <cell r="E17" t="str">
            <v>组装工</v>
          </cell>
          <cell r="F17">
            <v>21</v>
          </cell>
          <cell r="G17">
            <v>168.5</v>
          </cell>
          <cell r="H17">
            <v>68</v>
          </cell>
          <cell r="I17">
            <v>236.5</v>
          </cell>
        </row>
        <row r="17">
          <cell r="M17">
            <v>3784</v>
          </cell>
        </row>
        <row r="17">
          <cell r="Q17" t="str">
            <v>0.00</v>
          </cell>
          <cell r="R17">
            <v>100</v>
          </cell>
          <cell r="S17" t="str">
            <v>0.00</v>
          </cell>
        </row>
        <row r="18">
          <cell r="B18" t="str">
            <v>邓淑荣</v>
          </cell>
          <cell r="C18" t="str">
            <v>132930197706291621</v>
          </cell>
          <cell r="D18" t="str">
            <v>后视镜组装车间</v>
          </cell>
          <cell r="E18" t="str">
            <v>组装工</v>
          </cell>
          <cell r="F18">
            <v>20.5</v>
          </cell>
          <cell r="G18">
            <v>164.5</v>
          </cell>
          <cell r="H18">
            <v>58</v>
          </cell>
          <cell r="I18">
            <v>222.5</v>
          </cell>
        </row>
        <row r="18">
          <cell r="M18">
            <v>3560</v>
          </cell>
        </row>
        <row r="18">
          <cell r="Q18" t="str">
            <v>0.00</v>
          </cell>
          <cell r="R18">
            <v>260</v>
          </cell>
          <cell r="S18" t="str">
            <v>0.00</v>
          </cell>
        </row>
        <row r="19">
          <cell r="B19" t="str">
            <v>李春花</v>
          </cell>
          <cell r="C19" t="str">
            <v>132930197907180928</v>
          </cell>
          <cell r="D19" t="str">
            <v>后视镜组装车间</v>
          </cell>
          <cell r="E19" t="str">
            <v>组装工</v>
          </cell>
          <cell r="F19">
            <v>26.5</v>
          </cell>
          <cell r="G19">
            <v>211.5</v>
          </cell>
          <cell r="H19">
            <v>87.5</v>
          </cell>
          <cell r="I19">
            <v>299</v>
          </cell>
        </row>
        <row r="19">
          <cell r="M19">
            <v>4838</v>
          </cell>
        </row>
        <row r="19">
          <cell r="Q19" t="str">
            <v>0.00</v>
          </cell>
          <cell r="R19">
            <v>140</v>
          </cell>
          <cell r="S19" t="str">
            <v>0.00</v>
          </cell>
        </row>
        <row r="20">
          <cell r="B20" t="str">
            <v>张爽</v>
          </cell>
          <cell r="C20" t="str">
            <v>130930198803203323</v>
          </cell>
          <cell r="D20" t="str">
            <v>后视镜组装车间</v>
          </cell>
          <cell r="E20" t="str">
            <v>组装工</v>
          </cell>
          <cell r="F20">
            <v>26.5</v>
          </cell>
          <cell r="G20">
            <v>210.5</v>
          </cell>
          <cell r="H20">
            <v>84</v>
          </cell>
          <cell r="I20">
            <v>294.5</v>
          </cell>
        </row>
        <row r="20">
          <cell r="M20">
            <v>4735</v>
          </cell>
        </row>
        <row r="20">
          <cell r="Q20" t="str">
            <v>0.00</v>
          </cell>
          <cell r="R20">
            <v>80</v>
          </cell>
          <cell r="S20" t="str">
            <v>0.00</v>
          </cell>
        </row>
        <row r="21">
          <cell r="B21" t="str">
            <v>康淑玲</v>
          </cell>
          <cell r="C21" t="str">
            <v>130983199101045022</v>
          </cell>
          <cell r="D21" t="str">
            <v>后视镜组装车间</v>
          </cell>
          <cell r="E21" t="str">
            <v>组装工</v>
          </cell>
          <cell r="F21">
            <v>12.5</v>
          </cell>
          <cell r="G21">
            <v>99</v>
          </cell>
          <cell r="H21">
            <v>39</v>
          </cell>
          <cell r="I21">
            <v>138</v>
          </cell>
        </row>
        <row r="21">
          <cell r="M21">
            <v>2219.5</v>
          </cell>
        </row>
        <row r="21">
          <cell r="Q21" t="str">
            <v>0.00</v>
          </cell>
          <cell r="R21">
            <v>80</v>
          </cell>
          <cell r="S21" t="str">
            <v>0.00</v>
          </cell>
        </row>
        <row r="22">
          <cell r="B22" t="str">
            <v>孙朝君</v>
          </cell>
          <cell r="C22" t="str">
            <v>130983198407281429</v>
          </cell>
          <cell r="D22" t="str">
            <v>后视镜组装车间</v>
          </cell>
          <cell r="E22" t="str">
            <v>组装工</v>
          </cell>
          <cell r="F22">
            <v>25.5</v>
          </cell>
          <cell r="G22">
            <v>204.5</v>
          </cell>
          <cell r="H22">
            <v>81</v>
          </cell>
          <cell r="I22">
            <v>285.5</v>
          </cell>
        </row>
        <row r="22">
          <cell r="M22">
            <v>4579.5</v>
          </cell>
        </row>
        <row r="22">
          <cell r="Q22" t="str">
            <v>0.00</v>
          </cell>
          <cell r="R22">
            <v>20</v>
          </cell>
          <cell r="S22" t="str">
            <v>0.00</v>
          </cell>
        </row>
        <row r="23">
          <cell r="B23" t="str">
            <v>杜宁宁</v>
          </cell>
          <cell r="C23" t="str">
            <v>371423199005085480</v>
          </cell>
          <cell r="D23" t="str">
            <v>后视镜组装车间</v>
          </cell>
          <cell r="E23" t="str">
            <v>组装工</v>
          </cell>
          <cell r="F23">
            <v>23</v>
          </cell>
          <cell r="G23">
            <v>184</v>
          </cell>
          <cell r="H23">
            <v>73</v>
          </cell>
          <cell r="I23">
            <v>257</v>
          </cell>
        </row>
        <row r="23">
          <cell r="M23">
            <v>4204</v>
          </cell>
        </row>
        <row r="23">
          <cell r="Q23">
            <v>300</v>
          </cell>
          <cell r="R23" t="str">
            <v>0.00</v>
          </cell>
          <cell r="S23" t="str">
            <v>0.00</v>
          </cell>
        </row>
        <row r="24">
          <cell r="B24" t="str">
            <v>赵新换</v>
          </cell>
          <cell r="C24" t="str">
            <v>132930198102132229</v>
          </cell>
          <cell r="D24" t="str">
            <v>后视镜组装车间</v>
          </cell>
          <cell r="E24" t="str">
            <v>组装工</v>
          </cell>
          <cell r="F24">
            <v>27</v>
          </cell>
          <cell r="G24">
            <v>214.5</v>
          </cell>
          <cell r="H24">
            <v>72.5</v>
          </cell>
          <cell r="I24">
            <v>287</v>
          </cell>
        </row>
        <row r="24">
          <cell r="M24">
            <v>4615</v>
          </cell>
        </row>
        <row r="24">
          <cell r="Q24" t="str">
            <v>0.00</v>
          </cell>
          <cell r="R24" t="str">
            <v>0.00</v>
          </cell>
          <cell r="S24" t="str">
            <v>0.00</v>
          </cell>
        </row>
        <row r="25">
          <cell r="B25" t="str">
            <v>李玉</v>
          </cell>
          <cell r="C25" t="str">
            <v>13092419911213352X</v>
          </cell>
          <cell r="D25" t="str">
            <v>后视镜组装车间</v>
          </cell>
          <cell r="E25" t="str">
            <v>组装工</v>
          </cell>
          <cell r="F25">
            <v>15</v>
          </cell>
          <cell r="G25">
            <v>120</v>
          </cell>
          <cell r="H25">
            <v>43</v>
          </cell>
          <cell r="I25">
            <v>163</v>
          </cell>
        </row>
        <row r="25">
          <cell r="M25">
            <v>2619.5</v>
          </cell>
        </row>
        <row r="25">
          <cell r="Q25" t="str">
            <v>0.00</v>
          </cell>
          <cell r="R25" t="str">
            <v>0.00</v>
          </cell>
          <cell r="S25" t="str">
            <v>0.00</v>
          </cell>
        </row>
        <row r="26">
          <cell r="B26" t="str">
            <v>孙文平</v>
          </cell>
          <cell r="C26" t="str">
            <v>130924198701124280</v>
          </cell>
          <cell r="D26" t="str">
            <v>后视镜组装车间</v>
          </cell>
          <cell r="E26" t="str">
            <v>组装工</v>
          </cell>
          <cell r="F26">
            <v>15</v>
          </cell>
          <cell r="G26">
            <v>119.5</v>
          </cell>
          <cell r="H26">
            <v>44</v>
          </cell>
          <cell r="I26">
            <v>163.5</v>
          </cell>
        </row>
        <row r="26">
          <cell r="M26">
            <v>2659</v>
          </cell>
        </row>
        <row r="26">
          <cell r="Q26" t="str">
            <v>0.00</v>
          </cell>
          <cell r="R26" t="str">
            <v>0.00</v>
          </cell>
          <cell r="S26" t="str">
            <v>0.00</v>
          </cell>
        </row>
        <row r="27">
          <cell r="B27" t="str">
            <v>高建芳</v>
          </cell>
          <cell r="C27" t="str">
            <v>130924198011184227</v>
          </cell>
          <cell r="D27" t="str">
            <v>注塑车间</v>
          </cell>
          <cell r="E27" t="str">
            <v>注塑工</v>
          </cell>
          <cell r="F27">
            <v>28</v>
          </cell>
          <cell r="G27">
            <v>321</v>
          </cell>
          <cell r="H27">
            <v>0</v>
          </cell>
          <cell r="I27">
            <v>321</v>
          </cell>
        </row>
        <row r="27">
          <cell r="M27">
            <v>5787</v>
          </cell>
        </row>
        <row r="27">
          <cell r="Q27">
            <v>0</v>
          </cell>
          <cell r="R27">
            <v>40</v>
          </cell>
          <cell r="S27" t="str">
            <v>0.00</v>
          </cell>
        </row>
        <row r="28">
          <cell r="B28" t="str">
            <v>胡占伟</v>
          </cell>
          <cell r="C28" t="str">
            <v>13293019940201371X</v>
          </cell>
          <cell r="D28" t="str">
            <v>注塑车间</v>
          </cell>
          <cell r="E28" t="str">
            <v>检验员</v>
          </cell>
          <cell r="F28">
            <v>28</v>
          </cell>
          <cell r="G28">
            <v>360</v>
          </cell>
          <cell r="H28">
            <v>0</v>
          </cell>
          <cell r="I28">
            <v>360</v>
          </cell>
        </row>
        <row r="28">
          <cell r="M28">
            <v>7150</v>
          </cell>
        </row>
        <row r="28">
          <cell r="O28">
            <v>984</v>
          </cell>
        </row>
        <row r="28">
          <cell r="Q28">
            <v>700</v>
          </cell>
          <cell r="R28">
            <v>100</v>
          </cell>
          <cell r="S28" t="str">
            <v>0.00</v>
          </cell>
        </row>
        <row r="29">
          <cell r="B29" t="str">
            <v>胡文静</v>
          </cell>
          <cell r="C29" t="str">
            <v>130983198702160320</v>
          </cell>
          <cell r="D29" t="str">
            <v>注塑车间</v>
          </cell>
          <cell r="E29" t="str">
            <v>操作工</v>
          </cell>
          <cell r="F29">
            <v>28</v>
          </cell>
          <cell r="G29">
            <v>319.5</v>
          </cell>
          <cell r="H29">
            <v>0</v>
          </cell>
          <cell r="I29">
            <v>319.5</v>
          </cell>
        </row>
        <row r="29">
          <cell r="M29">
            <v>6001.5</v>
          </cell>
        </row>
        <row r="29">
          <cell r="Q29">
            <v>0</v>
          </cell>
          <cell r="R29" t="str">
            <v>0.00</v>
          </cell>
          <cell r="S29" t="str">
            <v>0.00</v>
          </cell>
        </row>
        <row r="30">
          <cell r="B30" t="str">
            <v>郭会燕</v>
          </cell>
          <cell r="C30" t="str">
            <v>130434199109204441</v>
          </cell>
          <cell r="D30" t="str">
            <v>注塑车间</v>
          </cell>
          <cell r="E30" t="str">
            <v>操作工</v>
          </cell>
          <cell r="F30">
            <v>11</v>
          </cell>
          <cell r="G30">
            <v>128.5</v>
          </cell>
          <cell r="H30">
            <v>0</v>
          </cell>
          <cell r="I30">
            <v>128.5</v>
          </cell>
        </row>
        <row r="30">
          <cell r="M30">
            <v>2184.5</v>
          </cell>
        </row>
        <row r="30">
          <cell r="Q30">
            <v>0</v>
          </cell>
          <cell r="R30">
            <v>20</v>
          </cell>
          <cell r="S30" t="str">
            <v>0.00</v>
          </cell>
        </row>
        <row r="31">
          <cell r="B31" t="str">
            <v>邓贺文</v>
          </cell>
          <cell r="C31" t="str">
            <v>130983199801011632</v>
          </cell>
          <cell r="D31" t="str">
            <v>注塑车间</v>
          </cell>
          <cell r="E31" t="str">
            <v>入库</v>
          </cell>
          <cell r="F31">
            <v>27</v>
          </cell>
          <cell r="G31">
            <v>335</v>
          </cell>
          <cell r="H31">
            <v>0</v>
          </cell>
          <cell r="I31">
            <v>335</v>
          </cell>
        </row>
        <row r="31">
          <cell r="M31">
            <v>5895</v>
          </cell>
        </row>
        <row r="31">
          <cell r="Q31">
            <v>200</v>
          </cell>
          <cell r="R31" t="str">
            <v>0.00</v>
          </cell>
          <cell r="S31" t="str">
            <v>0.00</v>
          </cell>
        </row>
        <row r="32">
          <cell r="B32" t="str">
            <v>刘树娟</v>
          </cell>
          <cell r="C32" t="str">
            <v>132930197807301147</v>
          </cell>
          <cell r="D32" t="str">
            <v>注塑车间</v>
          </cell>
          <cell r="E32" t="str">
            <v>操作工</v>
          </cell>
          <cell r="F32">
            <v>28</v>
          </cell>
          <cell r="G32">
            <v>321</v>
          </cell>
          <cell r="H32">
            <v>0</v>
          </cell>
          <cell r="I32">
            <v>321</v>
          </cell>
        </row>
        <row r="32">
          <cell r="M32">
            <v>5757</v>
          </cell>
        </row>
        <row r="32">
          <cell r="Q32">
            <v>0</v>
          </cell>
          <cell r="R32" t="str">
            <v>0.00</v>
          </cell>
          <cell r="S32" t="str">
            <v>0.00</v>
          </cell>
        </row>
        <row r="33">
          <cell r="B33" t="str">
            <v>冯连华</v>
          </cell>
          <cell r="C33" t="str">
            <v>130924198008024249</v>
          </cell>
          <cell r="D33" t="str">
            <v>注塑车间</v>
          </cell>
          <cell r="E33" t="str">
            <v>操作工</v>
          </cell>
          <cell r="F33">
            <v>20</v>
          </cell>
          <cell r="G33">
            <v>229</v>
          </cell>
          <cell r="H33">
            <v>0</v>
          </cell>
          <cell r="I33">
            <v>229</v>
          </cell>
        </row>
        <row r="33">
          <cell r="M33">
            <v>4223</v>
          </cell>
        </row>
        <row r="33">
          <cell r="Q33">
            <v>0</v>
          </cell>
          <cell r="R33">
            <v>20</v>
          </cell>
          <cell r="S33" t="str">
            <v>0.00</v>
          </cell>
        </row>
        <row r="34">
          <cell r="B34" t="str">
            <v>杨金军</v>
          </cell>
          <cell r="C34" t="str">
            <v>130921197612152016</v>
          </cell>
          <cell r="D34" t="str">
            <v>注塑车间</v>
          </cell>
          <cell r="E34" t="str">
            <v>操作工</v>
          </cell>
        </row>
        <row r="34">
          <cell r="M34">
            <v>1734</v>
          </cell>
        </row>
        <row r="34">
          <cell r="Q34">
            <v>0</v>
          </cell>
          <cell r="R34" t="str">
            <v>0.00</v>
          </cell>
          <cell r="S34" t="str">
            <v>0.00</v>
          </cell>
        </row>
        <row r="35">
          <cell r="B35" t="str">
            <v>夏志龙</v>
          </cell>
          <cell r="C35" t="str">
            <v>211224198812315613</v>
          </cell>
          <cell r="D35" t="str">
            <v>注塑车间</v>
          </cell>
          <cell r="E35" t="str">
            <v>操作工</v>
          </cell>
          <cell r="F35">
            <v>27</v>
          </cell>
          <cell r="G35">
            <v>320.5</v>
          </cell>
          <cell r="H35">
            <v>0</v>
          </cell>
          <cell r="I35">
            <v>320.5</v>
          </cell>
        </row>
        <row r="35">
          <cell r="M35">
            <v>6448.5</v>
          </cell>
        </row>
        <row r="35">
          <cell r="Q35">
            <v>1000</v>
          </cell>
          <cell r="R35" t="str">
            <v>0.00</v>
          </cell>
          <cell r="S35" t="str">
            <v>0.00</v>
          </cell>
        </row>
        <row r="36">
          <cell r="B36" t="str">
            <v>高伦</v>
          </cell>
          <cell r="C36" t="str">
            <v>130983199604052830</v>
          </cell>
          <cell r="D36" t="str">
            <v>注塑车间</v>
          </cell>
          <cell r="E36" t="str">
            <v>操作工</v>
          </cell>
          <cell r="F36">
            <v>22</v>
          </cell>
          <cell r="G36">
            <v>265</v>
          </cell>
          <cell r="H36">
            <v>0</v>
          </cell>
          <cell r="I36">
            <v>265</v>
          </cell>
        </row>
        <row r="36">
          <cell r="M36">
            <v>5105</v>
          </cell>
        </row>
        <row r="36">
          <cell r="Q36">
            <v>450</v>
          </cell>
          <cell r="R36" t="str">
            <v>0.00</v>
          </cell>
          <cell r="S36" t="str">
            <v>0.00</v>
          </cell>
        </row>
        <row r="37">
          <cell r="B37" t="str">
            <v>王莉莉</v>
          </cell>
          <cell r="C37" t="str">
            <v>130983198509121127</v>
          </cell>
          <cell r="D37" t="str">
            <v>注塑车间</v>
          </cell>
          <cell r="E37" t="str">
            <v>操作工</v>
          </cell>
          <cell r="F37">
            <v>17</v>
          </cell>
          <cell r="G37">
            <v>203</v>
          </cell>
          <cell r="H37">
            <v>0</v>
          </cell>
          <cell r="I37">
            <v>203</v>
          </cell>
        </row>
        <row r="37">
          <cell r="M37">
            <v>3571</v>
          </cell>
        </row>
        <row r="37">
          <cell r="Q37">
            <v>0</v>
          </cell>
          <cell r="R37" t="str">
            <v>0.00</v>
          </cell>
          <cell r="S37" t="str">
            <v>0.00</v>
          </cell>
        </row>
        <row r="38">
          <cell r="B38" t="str">
            <v>张秀荣</v>
          </cell>
          <cell r="C38" t="str">
            <v>132930197611261446</v>
          </cell>
          <cell r="D38" t="str">
            <v>电泳车间</v>
          </cell>
          <cell r="E38" t="str">
            <v>挂件工</v>
          </cell>
          <cell r="F38">
            <v>25</v>
          </cell>
          <cell r="G38">
            <v>198.5</v>
          </cell>
          <cell r="H38">
            <v>58</v>
          </cell>
          <cell r="I38">
            <v>256.5</v>
          </cell>
        </row>
        <row r="38">
          <cell r="M38">
            <v>4394.13</v>
          </cell>
        </row>
        <row r="38">
          <cell r="Q38">
            <v>100</v>
          </cell>
          <cell r="R38">
            <v>180</v>
          </cell>
          <cell r="S38" t="str">
            <v>0.00</v>
          </cell>
        </row>
        <row r="39">
          <cell r="B39" t="str">
            <v>窦桂英</v>
          </cell>
          <cell r="C39" t="str">
            <v>13293119781020394X</v>
          </cell>
          <cell r="D39" t="str">
            <v>电泳车间</v>
          </cell>
          <cell r="E39" t="str">
            <v>挂件工</v>
          </cell>
          <cell r="F39">
            <v>28</v>
          </cell>
          <cell r="G39">
            <v>223.5</v>
          </cell>
          <cell r="H39">
            <v>71</v>
          </cell>
          <cell r="I39">
            <v>294.5</v>
          </cell>
        </row>
        <row r="39">
          <cell r="M39">
            <v>5701.12</v>
          </cell>
        </row>
        <row r="39">
          <cell r="Q39">
            <v>100</v>
          </cell>
          <cell r="R39">
            <v>200</v>
          </cell>
          <cell r="S39" t="str">
            <v>0.00</v>
          </cell>
        </row>
        <row r="40">
          <cell r="B40" t="str">
            <v>王云婧</v>
          </cell>
          <cell r="C40" t="str">
            <v>132930198206011421</v>
          </cell>
          <cell r="D40" t="str">
            <v>电泳车间</v>
          </cell>
          <cell r="E40" t="str">
            <v>挂件工</v>
          </cell>
          <cell r="F40">
            <v>28</v>
          </cell>
          <cell r="G40">
            <v>223.5</v>
          </cell>
          <cell r="H40">
            <v>71</v>
          </cell>
          <cell r="I40">
            <v>294.5</v>
          </cell>
        </row>
        <row r="40">
          <cell r="M40">
            <v>5855.68</v>
          </cell>
        </row>
        <row r="40">
          <cell r="Q40">
            <v>500</v>
          </cell>
          <cell r="R40">
            <v>180</v>
          </cell>
          <cell r="S40" t="str">
            <v>0.00</v>
          </cell>
        </row>
        <row r="41">
          <cell r="B41" t="str">
            <v>王滨</v>
          </cell>
          <cell r="C41" t="str">
            <v>132930197803071815</v>
          </cell>
          <cell r="D41" t="str">
            <v>冲压弯管车间</v>
          </cell>
          <cell r="E41" t="str">
            <v>冲压工</v>
          </cell>
          <cell r="F41">
            <v>27.5</v>
          </cell>
          <cell r="G41">
            <v>220</v>
          </cell>
          <cell r="H41">
            <v>97</v>
          </cell>
          <cell r="I41">
            <v>317</v>
          </cell>
        </row>
        <row r="41">
          <cell r="M41">
            <v>6900</v>
          </cell>
        </row>
        <row r="41">
          <cell r="Q41">
            <v>300</v>
          </cell>
          <cell r="R41">
            <v>200</v>
          </cell>
          <cell r="S41" t="str">
            <v>0.00</v>
          </cell>
        </row>
        <row r="42">
          <cell r="B42" t="str">
            <v>董凤海</v>
          </cell>
          <cell r="C42" t="str">
            <v>232622197602272618</v>
          </cell>
          <cell r="D42" t="str">
            <v>冲压弯管车间</v>
          </cell>
          <cell r="E42" t="str">
            <v>冲压工</v>
          </cell>
          <cell r="F42">
            <v>26</v>
          </cell>
          <cell r="G42">
            <v>208</v>
          </cell>
          <cell r="H42">
            <v>72.5</v>
          </cell>
          <cell r="I42">
            <v>280.5</v>
          </cell>
        </row>
        <row r="42">
          <cell r="M42">
            <v>5481.37</v>
          </cell>
        </row>
        <row r="42">
          <cell r="Q42" t="str">
            <v>0.00</v>
          </cell>
          <cell r="R42">
            <v>200</v>
          </cell>
          <cell r="S42" t="str">
            <v>0.00</v>
          </cell>
        </row>
        <row r="43">
          <cell r="B43" t="str">
            <v>于正军</v>
          </cell>
          <cell r="C43" t="str">
            <v>132930197707191817</v>
          </cell>
          <cell r="D43" t="str">
            <v>冲压弯管车间</v>
          </cell>
          <cell r="E43" t="str">
            <v>辅工</v>
          </cell>
          <cell r="F43">
            <v>23</v>
          </cell>
          <cell r="G43">
            <v>183.5</v>
          </cell>
          <cell r="H43">
            <v>52</v>
          </cell>
          <cell r="I43">
            <v>235.5</v>
          </cell>
        </row>
        <row r="43">
          <cell r="M43">
            <v>4950</v>
          </cell>
        </row>
        <row r="43">
          <cell r="Q43">
            <v>400</v>
          </cell>
          <cell r="R43">
            <v>120</v>
          </cell>
          <cell r="S43" t="str">
            <v>0.00</v>
          </cell>
        </row>
        <row r="44">
          <cell r="B44" t="str">
            <v>梁国敏</v>
          </cell>
          <cell r="C44" t="str">
            <v>132930198203022838</v>
          </cell>
          <cell r="D44" t="str">
            <v>冲压弯管车间</v>
          </cell>
          <cell r="E44" t="str">
            <v>辅工</v>
          </cell>
          <cell r="F44">
            <v>18</v>
          </cell>
          <cell r="G44">
            <v>144</v>
          </cell>
          <cell r="H44">
            <v>45.5</v>
          </cell>
          <cell r="I44">
            <v>189.5</v>
          </cell>
        </row>
        <row r="44">
          <cell r="M44">
            <v>3790</v>
          </cell>
        </row>
        <row r="44">
          <cell r="Q44" t="str">
            <v>0.00</v>
          </cell>
          <cell r="R44">
            <v>120</v>
          </cell>
          <cell r="S44" t="str">
            <v>0.00</v>
          </cell>
        </row>
        <row r="45">
          <cell r="B45" t="str">
            <v>崔永文</v>
          </cell>
          <cell r="C45" t="str">
            <v>132930199410102835</v>
          </cell>
          <cell r="D45" t="str">
            <v>冲压弯管车间</v>
          </cell>
          <cell r="E45" t="str">
            <v>组装工</v>
          </cell>
          <cell r="F45">
            <v>25.5</v>
          </cell>
          <cell r="G45">
            <v>204</v>
          </cell>
          <cell r="H45">
            <v>59.5</v>
          </cell>
          <cell r="I45">
            <v>263.5</v>
          </cell>
          <cell r="J45">
            <v>5896.4</v>
          </cell>
        </row>
        <row r="45">
          <cell r="M45">
            <v>0</v>
          </cell>
        </row>
        <row r="45">
          <cell r="Q45">
            <v>0</v>
          </cell>
          <cell r="R45">
            <v>140</v>
          </cell>
          <cell r="S45" t="str">
            <v>0.00</v>
          </cell>
        </row>
        <row r="46">
          <cell r="B46" t="str">
            <v>王宝俊</v>
          </cell>
          <cell r="C46" t="str">
            <v>130925198506255812</v>
          </cell>
          <cell r="D46" t="str">
            <v>冲压弯管车间</v>
          </cell>
          <cell r="E46" t="str">
            <v>组装工</v>
          </cell>
          <cell r="F46">
            <v>21.5</v>
          </cell>
          <cell r="G46">
            <v>174</v>
          </cell>
          <cell r="H46">
            <v>110</v>
          </cell>
          <cell r="I46">
            <v>284</v>
          </cell>
          <cell r="J46">
            <v>6705.13</v>
          </cell>
        </row>
        <row r="46">
          <cell r="M46">
            <v>0</v>
          </cell>
        </row>
        <row r="46">
          <cell r="Q46" t="str">
            <v>0.00</v>
          </cell>
          <cell r="R46">
            <v>20</v>
          </cell>
          <cell r="S46" t="str">
            <v>0.00</v>
          </cell>
        </row>
        <row r="47">
          <cell r="B47" t="str">
            <v>赵卫</v>
          </cell>
          <cell r="C47" t="str">
            <v>130983199405053718</v>
          </cell>
          <cell r="D47" t="str">
            <v>冲压弯管车间</v>
          </cell>
          <cell r="E47" t="str">
            <v>操作工</v>
          </cell>
          <cell r="F47">
            <v>26.5</v>
          </cell>
          <cell r="G47">
            <v>214</v>
          </cell>
          <cell r="H47">
            <v>63</v>
          </cell>
          <cell r="I47">
            <v>277</v>
          </cell>
        </row>
        <row r="47">
          <cell r="M47">
            <v>6000</v>
          </cell>
        </row>
        <row r="47">
          <cell r="Q47">
            <v>100</v>
          </cell>
          <cell r="R47">
            <v>40</v>
          </cell>
          <cell r="S47" t="str">
            <v>0.00</v>
          </cell>
        </row>
        <row r="48">
          <cell r="B48" t="str">
            <v>陈月涛</v>
          </cell>
          <cell r="C48" t="str">
            <v>132930198112282239</v>
          </cell>
          <cell r="D48" t="str">
            <v>冲压弯管车间</v>
          </cell>
          <cell r="E48" t="str">
            <v>焊工</v>
          </cell>
          <cell r="F48">
            <v>26</v>
          </cell>
          <cell r="G48">
            <v>208</v>
          </cell>
          <cell r="H48">
            <v>66.5</v>
          </cell>
          <cell r="I48">
            <v>274.5</v>
          </cell>
        </row>
        <row r="48">
          <cell r="M48">
            <v>7474</v>
          </cell>
        </row>
        <row r="48">
          <cell r="Q48" t="str">
            <v>0.00</v>
          </cell>
          <cell r="R48">
            <v>240</v>
          </cell>
          <cell r="S48" t="str">
            <v>0.00</v>
          </cell>
        </row>
        <row r="49">
          <cell r="B49" t="str">
            <v>蒋云浩</v>
          </cell>
          <cell r="C49" t="str">
            <v>130924198510143534</v>
          </cell>
          <cell r="D49" t="str">
            <v>冲压弯管车间</v>
          </cell>
          <cell r="E49" t="str">
            <v>操作工</v>
          </cell>
          <cell r="F49">
            <v>24</v>
          </cell>
          <cell r="G49">
            <v>192</v>
          </cell>
          <cell r="H49">
            <v>52.5</v>
          </cell>
          <cell r="I49">
            <v>244.5</v>
          </cell>
        </row>
        <row r="49">
          <cell r="M49">
            <v>5288.99</v>
          </cell>
        </row>
        <row r="49">
          <cell r="Q49" t="str">
            <v>0.00</v>
          </cell>
          <cell r="R49">
            <v>40</v>
          </cell>
          <cell r="S49" t="str">
            <v>0.00</v>
          </cell>
        </row>
        <row r="50">
          <cell r="B50" t="str">
            <v>邓雪</v>
          </cell>
          <cell r="C50" t="str">
            <v>130983198403101638</v>
          </cell>
          <cell r="D50" t="str">
            <v>冲压弯管车间</v>
          </cell>
          <cell r="E50" t="str">
            <v>组装工</v>
          </cell>
          <cell r="F50">
            <v>25</v>
          </cell>
          <cell r="G50">
            <v>200</v>
          </cell>
          <cell r="H50">
            <v>66.5</v>
          </cell>
          <cell r="I50">
            <v>266.5</v>
          </cell>
        </row>
        <row r="50">
          <cell r="M50">
            <v>5386.77</v>
          </cell>
        </row>
        <row r="50">
          <cell r="Q50" t="str">
            <v>0.00</v>
          </cell>
          <cell r="R50">
            <v>260</v>
          </cell>
          <cell r="S50" t="str">
            <v>0.00</v>
          </cell>
        </row>
        <row r="51">
          <cell r="B51" t="str">
            <v>王国胜</v>
          </cell>
          <cell r="C51" t="str">
            <v>132930197202221830</v>
          </cell>
          <cell r="D51" t="str">
            <v>冲压弯管车间</v>
          </cell>
          <cell r="E51" t="str">
            <v>组装工</v>
          </cell>
          <cell r="F51">
            <v>26</v>
          </cell>
          <cell r="G51">
            <v>208</v>
          </cell>
          <cell r="H51">
            <v>63.5</v>
          </cell>
          <cell r="I51">
            <v>271.5</v>
          </cell>
        </row>
        <row r="51">
          <cell r="M51">
            <v>5829</v>
          </cell>
        </row>
        <row r="51">
          <cell r="Q51" t="str">
            <v>0.00</v>
          </cell>
          <cell r="R51">
            <v>20</v>
          </cell>
          <cell r="S51" t="str">
            <v>0.00</v>
          </cell>
        </row>
        <row r="52">
          <cell r="B52" t="str">
            <v>高山</v>
          </cell>
          <cell r="C52" t="str">
            <v>532522197908131821</v>
          </cell>
          <cell r="D52" t="str">
            <v>冲压弯管车间</v>
          </cell>
          <cell r="E52" t="str">
            <v>组装工</v>
          </cell>
          <cell r="F52">
            <v>21.5</v>
          </cell>
          <cell r="G52">
            <v>175</v>
          </cell>
          <cell r="H52">
            <v>71</v>
          </cell>
          <cell r="I52">
            <v>246</v>
          </cell>
        </row>
        <row r="52">
          <cell r="M52">
            <v>4742.39</v>
          </cell>
        </row>
        <row r="52">
          <cell r="Q52" t="str">
            <v>0.00</v>
          </cell>
          <cell r="R52">
            <v>40</v>
          </cell>
          <cell r="S52" t="str">
            <v>0.00</v>
          </cell>
        </row>
        <row r="53">
          <cell r="B53" t="str">
            <v>汪彬彬</v>
          </cell>
          <cell r="C53" t="str">
            <v>132930199303271115</v>
          </cell>
          <cell r="D53" t="str">
            <v>冲压弯管车间</v>
          </cell>
          <cell r="E53" t="str">
            <v>组装工</v>
          </cell>
          <cell r="F53">
            <v>26.5</v>
          </cell>
          <cell r="G53">
            <v>214</v>
          </cell>
          <cell r="H53">
            <v>64.5</v>
          </cell>
          <cell r="I53">
            <v>278.5</v>
          </cell>
        </row>
        <row r="53">
          <cell r="M53">
            <v>5800</v>
          </cell>
        </row>
        <row r="53">
          <cell r="Q53" t="str">
            <v>0.00</v>
          </cell>
          <cell r="R53" t="str">
            <v>0.00</v>
          </cell>
          <cell r="S53" t="str">
            <v>0.00</v>
          </cell>
        </row>
        <row r="54">
          <cell r="B54" t="str">
            <v>于代弟</v>
          </cell>
          <cell r="C54" t="str">
            <v>132930197512041827</v>
          </cell>
          <cell r="D54" t="str">
            <v>冲压弯管车间</v>
          </cell>
          <cell r="E54" t="str">
            <v>操作工</v>
          </cell>
        </row>
        <row r="54">
          <cell r="M54">
            <v>0</v>
          </cell>
        </row>
        <row r="54">
          <cell r="Q54" t="str">
            <v>0.00</v>
          </cell>
          <cell r="R54" t="str">
            <v>0.00</v>
          </cell>
          <cell r="S54" t="str">
            <v>0.00</v>
          </cell>
        </row>
        <row r="55">
          <cell r="B55" t="str">
            <v>王智</v>
          </cell>
          <cell r="C55" t="str">
            <v>130983199409015356</v>
          </cell>
          <cell r="D55" t="str">
            <v>冲压弯管车间</v>
          </cell>
          <cell r="E55" t="str">
            <v>操作工</v>
          </cell>
          <cell r="F55">
            <v>26.5</v>
          </cell>
          <cell r="G55">
            <v>212</v>
          </cell>
          <cell r="H55">
            <v>69.5</v>
          </cell>
          <cell r="I55">
            <v>281.5</v>
          </cell>
        </row>
        <row r="55">
          <cell r="M55">
            <v>6467.77</v>
          </cell>
          <cell r="N55">
            <v>0</v>
          </cell>
        </row>
        <row r="55">
          <cell r="Q55" t="str">
            <v>0.00</v>
          </cell>
          <cell r="R55" t="str">
            <v>0.00</v>
          </cell>
          <cell r="S55" t="str">
            <v>0.00</v>
          </cell>
        </row>
        <row r="56">
          <cell r="B56" t="str">
            <v>王文星</v>
          </cell>
          <cell r="C56" t="str">
            <v>132930197311060319</v>
          </cell>
          <cell r="D56" t="str">
            <v>冲压弯管车间</v>
          </cell>
          <cell r="E56" t="str">
            <v>操作工</v>
          </cell>
          <cell r="F56">
            <v>26.5</v>
          </cell>
          <cell r="G56">
            <v>214</v>
          </cell>
          <cell r="H56">
            <v>63</v>
          </cell>
          <cell r="I56">
            <v>277</v>
          </cell>
        </row>
        <row r="56">
          <cell r="M56">
            <v>5670.66</v>
          </cell>
          <cell r="N56">
            <v>0</v>
          </cell>
        </row>
        <row r="56">
          <cell r="Q56" t="str">
            <v>0.00</v>
          </cell>
          <cell r="R56" t="str">
            <v>0.00</v>
          </cell>
          <cell r="S56" t="str">
            <v>0.00</v>
          </cell>
        </row>
        <row r="57">
          <cell r="B57" t="str">
            <v>朱海杰</v>
          </cell>
          <cell r="C57" t="str">
            <v>132930199106251115</v>
          </cell>
          <cell r="D57" t="str">
            <v>冲压弯管车间</v>
          </cell>
          <cell r="E57" t="str">
            <v>操作工</v>
          </cell>
          <cell r="F57">
            <v>25</v>
          </cell>
          <cell r="G57">
            <v>200</v>
          </cell>
          <cell r="H57">
            <v>68</v>
          </cell>
          <cell r="I57">
            <v>268</v>
          </cell>
        </row>
        <row r="57">
          <cell r="M57">
            <v>5563.01</v>
          </cell>
          <cell r="N57">
            <v>0</v>
          </cell>
        </row>
        <row r="57">
          <cell r="Q57" t="str">
            <v>0.00</v>
          </cell>
          <cell r="R57" t="str">
            <v>0.00</v>
          </cell>
          <cell r="S57" t="str">
            <v>0.00</v>
          </cell>
        </row>
        <row r="58">
          <cell r="B58" t="str">
            <v>杨朕</v>
          </cell>
          <cell r="C58" t="str">
            <v>130983199601121415</v>
          </cell>
          <cell r="D58" t="str">
            <v>冲压弯管车间</v>
          </cell>
          <cell r="E58" t="str">
            <v>操作工</v>
          </cell>
          <cell r="F58">
            <v>25.5</v>
          </cell>
          <cell r="G58">
            <v>204</v>
          </cell>
          <cell r="H58">
            <v>67</v>
          </cell>
          <cell r="I58">
            <v>271</v>
          </cell>
        </row>
        <row r="58">
          <cell r="M58">
            <v>5653.78</v>
          </cell>
        </row>
        <row r="58">
          <cell r="Q58" t="str">
            <v>0.00</v>
          </cell>
          <cell r="R58" t="str">
            <v>0.00</v>
          </cell>
          <cell r="S58" t="str">
            <v>0.00</v>
          </cell>
        </row>
        <row r="59">
          <cell r="B59" t="str">
            <v>于瑞敏</v>
          </cell>
          <cell r="C59" t="str">
            <v>130930198601193323</v>
          </cell>
          <cell r="D59" t="str">
            <v>冲压弯管车间</v>
          </cell>
          <cell r="E59" t="str">
            <v>操作工</v>
          </cell>
          <cell r="F59">
            <v>26</v>
          </cell>
          <cell r="G59">
            <v>208</v>
          </cell>
          <cell r="H59">
            <v>81.5</v>
          </cell>
          <cell r="I59">
            <v>289.5</v>
          </cell>
        </row>
        <row r="59">
          <cell r="M59">
            <v>5732.49</v>
          </cell>
          <cell r="N59">
            <v>0</v>
          </cell>
        </row>
        <row r="59">
          <cell r="Q59" t="str">
            <v>0.00</v>
          </cell>
          <cell r="R59" t="str">
            <v>0.00</v>
          </cell>
          <cell r="S59" t="str">
            <v>0.00</v>
          </cell>
        </row>
        <row r="60">
          <cell r="B60" t="str">
            <v>朱洪来</v>
          </cell>
          <cell r="C60" t="str">
            <v>130983199202122218</v>
          </cell>
          <cell r="D60" t="str">
            <v>冲压弯管车间</v>
          </cell>
          <cell r="E60" t="str">
            <v>焊工</v>
          </cell>
          <cell r="F60">
            <v>27</v>
          </cell>
          <cell r="G60">
            <v>216</v>
          </cell>
          <cell r="H60">
            <v>74</v>
          </cell>
          <cell r="I60">
            <v>290</v>
          </cell>
        </row>
        <row r="60">
          <cell r="M60">
            <v>8900</v>
          </cell>
          <cell r="N60">
            <v>0</v>
          </cell>
        </row>
        <row r="60">
          <cell r="Q60" t="str">
            <v>0.00</v>
          </cell>
          <cell r="R60">
            <v>200</v>
          </cell>
          <cell r="S60" t="str">
            <v>0.00</v>
          </cell>
        </row>
        <row r="61">
          <cell r="B61" t="str">
            <v>王庆骥</v>
          </cell>
          <cell r="C61" t="str">
            <v>130983199810110712</v>
          </cell>
          <cell r="D61" t="str">
            <v>底座装配车间</v>
          </cell>
          <cell r="E61" t="str">
            <v>组装工</v>
          </cell>
          <cell r="F61">
            <v>23.5</v>
          </cell>
          <cell r="G61">
            <v>192</v>
          </cell>
          <cell r="H61">
            <v>19.5</v>
          </cell>
          <cell r="I61">
            <v>211.5</v>
          </cell>
          <cell r="J61">
            <v>7058.64</v>
          </cell>
        </row>
        <row r="61">
          <cell r="Q61">
            <v>0</v>
          </cell>
          <cell r="R61">
            <v>160</v>
          </cell>
          <cell r="S61" t="str">
            <v>0.00</v>
          </cell>
        </row>
        <row r="62">
          <cell r="B62" t="str">
            <v>宗方明</v>
          </cell>
          <cell r="C62" t="str">
            <v>130983199003282235</v>
          </cell>
          <cell r="D62" t="str">
            <v>底座装配车间</v>
          </cell>
          <cell r="E62" t="str">
            <v>组装工</v>
          </cell>
          <cell r="F62">
            <v>24</v>
          </cell>
          <cell r="G62">
            <v>195.5</v>
          </cell>
          <cell r="H62">
            <v>32.5</v>
          </cell>
          <cell r="I62">
            <v>228</v>
          </cell>
        </row>
        <row r="62">
          <cell r="M62">
            <v>4390.45</v>
          </cell>
        </row>
        <row r="62">
          <cell r="Q62">
            <v>450</v>
          </cell>
          <cell r="R62">
            <v>320</v>
          </cell>
          <cell r="S62" t="str">
            <v>0.00</v>
          </cell>
        </row>
        <row r="63">
          <cell r="B63" t="str">
            <v>王国防</v>
          </cell>
          <cell r="C63" t="str">
            <v>132930197710245310</v>
          </cell>
          <cell r="D63" t="str">
            <v>底座装配车间</v>
          </cell>
          <cell r="E63" t="str">
            <v>组装工</v>
          </cell>
          <cell r="F63">
            <v>23.5</v>
          </cell>
          <cell r="G63">
            <v>190</v>
          </cell>
          <cell r="H63">
            <v>26.5</v>
          </cell>
          <cell r="I63">
            <v>216.5</v>
          </cell>
        </row>
        <row r="63">
          <cell r="M63">
            <v>4617.7</v>
          </cell>
        </row>
        <row r="63">
          <cell r="Q63">
            <v>300</v>
          </cell>
          <cell r="R63">
            <v>220</v>
          </cell>
          <cell r="S63" t="str">
            <v>0.00</v>
          </cell>
        </row>
        <row r="64">
          <cell r="B64" t="str">
            <v>姚梅芳</v>
          </cell>
          <cell r="C64" t="str">
            <v>132930198207091427</v>
          </cell>
          <cell r="D64" t="str">
            <v>底座装配车间</v>
          </cell>
          <cell r="E64" t="str">
            <v>组装工</v>
          </cell>
          <cell r="F64">
            <v>24.5</v>
          </cell>
          <cell r="G64">
            <v>196.5</v>
          </cell>
          <cell r="H64">
            <v>33.5</v>
          </cell>
          <cell r="I64">
            <v>230</v>
          </cell>
        </row>
        <row r="64">
          <cell r="M64">
            <v>4197.18</v>
          </cell>
        </row>
        <row r="64">
          <cell r="Q64" t="str">
            <v>0.00</v>
          </cell>
          <cell r="R64">
            <v>140</v>
          </cell>
          <cell r="S64" t="str">
            <v>0.00</v>
          </cell>
        </row>
        <row r="65">
          <cell r="B65" t="str">
            <v>刘二精</v>
          </cell>
          <cell r="C65" t="str">
            <v>132930197812051840</v>
          </cell>
          <cell r="D65" t="str">
            <v>底座装配车间</v>
          </cell>
          <cell r="E65" t="str">
            <v>组装工</v>
          </cell>
          <cell r="F65">
            <v>20.5</v>
          </cell>
          <cell r="G65">
            <v>164.5</v>
          </cell>
          <cell r="H65">
            <v>27</v>
          </cell>
          <cell r="I65">
            <v>191.5</v>
          </cell>
        </row>
        <row r="65">
          <cell r="M65">
            <v>3453.48</v>
          </cell>
        </row>
        <row r="65">
          <cell r="Q65" t="str">
            <v>0.00</v>
          </cell>
          <cell r="R65">
            <v>160</v>
          </cell>
          <cell r="S65" t="str">
            <v>0.00</v>
          </cell>
        </row>
        <row r="66">
          <cell r="B66" t="str">
            <v>杨艳</v>
          </cell>
          <cell r="C66" t="str">
            <v>132930197806240522</v>
          </cell>
          <cell r="D66" t="str">
            <v>底座装配车间</v>
          </cell>
          <cell r="E66" t="str">
            <v>组装工</v>
          </cell>
          <cell r="F66">
            <v>24.5</v>
          </cell>
          <cell r="G66">
            <v>196</v>
          </cell>
          <cell r="H66">
            <v>37</v>
          </cell>
          <cell r="I66">
            <v>233</v>
          </cell>
        </row>
        <row r="66">
          <cell r="M66">
            <v>4281.8</v>
          </cell>
        </row>
        <row r="66">
          <cell r="Q66" t="str">
            <v>0.00</v>
          </cell>
          <cell r="R66">
            <v>140</v>
          </cell>
          <cell r="S66" t="str">
            <v>0.00</v>
          </cell>
        </row>
        <row r="67">
          <cell r="B67" t="str">
            <v>李艳平</v>
          </cell>
          <cell r="C67" t="str">
            <v>130930198302283329</v>
          </cell>
          <cell r="D67" t="str">
            <v>底座装配车间</v>
          </cell>
          <cell r="E67" t="str">
            <v>组装工</v>
          </cell>
          <cell r="F67">
            <v>24</v>
          </cell>
          <cell r="G67">
            <v>192</v>
          </cell>
          <cell r="H67">
            <v>33.5</v>
          </cell>
          <cell r="I67">
            <v>225.5</v>
          </cell>
        </row>
        <row r="67">
          <cell r="M67">
            <v>4126.3</v>
          </cell>
        </row>
        <row r="67">
          <cell r="Q67" t="str">
            <v>0.00</v>
          </cell>
          <cell r="R67">
            <v>100</v>
          </cell>
          <cell r="S67" t="str">
            <v>0.00</v>
          </cell>
        </row>
        <row r="68">
          <cell r="B68" t="str">
            <v>王秀华</v>
          </cell>
          <cell r="C68" t="str">
            <v>132930198103201628</v>
          </cell>
          <cell r="D68" t="str">
            <v>底座装配车间</v>
          </cell>
          <cell r="E68" t="str">
            <v>组装工</v>
          </cell>
          <cell r="F68">
            <v>24</v>
          </cell>
          <cell r="G68">
            <v>200</v>
          </cell>
          <cell r="H68">
            <v>26</v>
          </cell>
          <cell r="I68">
            <v>226</v>
          </cell>
        </row>
        <row r="68">
          <cell r="M68">
            <v>4018.4</v>
          </cell>
        </row>
        <row r="68">
          <cell r="Q68" t="str">
            <v>0.00</v>
          </cell>
          <cell r="R68" t="str">
            <v>0.00</v>
          </cell>
          <cell r="S68" t="str">
            <v>0.00</v>
          </cell>
        </row>
        <row r="69">
          <cell r="B69" t="str">
            <v>高健朝</v>
          </cell>
          <cell r="C69" t="str">
            <v>130983200305272812</v>
          </cell>
          <cell r="D69" t="str">
            <v>底座装配车间</v>
          </cell>
          <cell r="E69" t="str">
            <v>组装工</v>
          </cell>
          <cell r="F69">
            <v>21</v>
          </cell>
          <cell r="G69">
            <v>172</v>
          </cell>
          <cell r="H69">
            <v>20.5</v>
          </cell>
          <cell r="I69">
            <v>192.5</v>
          </cell>
        </row>
        <row r="69">
          <cell r="M69">
            <v>3268.9</v>
          </cell>
        </row>
        <row r="69">
          <cell r="Q69" t="str">
            <v>0.00</v>
          </cell>
          <cell r="R69" t="str">
            <v>0.00</v>
          </cell>
          <cell r="S69" t="str">
            <v>0.00</v>
          </cell>
        </row>
        <row r="70">
          <cell r="B70" t="str">
            <v>杨莉莉</v>
          </cell>
          <cell r="C70" t="str">
            <v>13293019811206184X</v>
          </cell>
          <cell r="D70" t="str">
            <v>底座装配车间</v>
          </cell>
          <cell r="E70" t="str">
            <v>组装工</v>
          </cell>
          <cell r="F70">
            <v>21</v>
          </cell>
          <cell r="G70">
            <v>172</v>
          </cell>
          <cell r="H70">
            <v>25.5</v>
          </cell>
          <cell r="I70">
            <v>197.5</v>
          </cell>
        </row>
        <row r="70">
          <cell r="M70">
            <v>3609.5</v>
          </cell>
        </row>
        <row r="70">
          <cell r="Q70" t="str">
            <v>0.00</v>
          </cell>
          <cell r="R70" t="str">
            <v>0.00</v>
          </cell>
          <cell r="S70" t="str">
            <v>0.00</v>
          </cell>
        </row>
        <row r="71">
          <cell r="B71" t="str">
            <v>左梦妮</v>
          </cell>
          <cell r="C71" t="str">
            <v>130930198802013624</v>
          </cell>
          <cell r="D71" t="str">
            <v>底座装配车间</v>
          </cell>
          <cell r="E71" t="str">
            <v>组装工</v>
          </cell>
          <cell r="F71">
            <v>23.5</v>
          </cell>
          <cell r="G71">
            <v>190</v>
          </cell>
          <cell r="H71">
            <v>27</v>
          </cell>
          <cell r="I71">
            <v>217</v>
          </cell>
        </row>
        <row r="71">
          <cell r="M71">
            <v>3888.2</v>
          </cell>
        </row>
        <row r="71">
          <cell r="Q71" t="str">
            <v>0.00</v>
          </cell>
          <cell r="R71" t="str">
            <v>0.00</v>
          </cell>
          <cell r="S71" t="str">
            <v>0.00</v>
          </cell>
        </row>
        <row r="72">
          <cell r="B72" t="str">
            <v>冯风泽</v>
          </cell>
          <cell r="C72" t="str">
            <v>130983200601180314</v>
          </cell>
          <cell r="D72" t="str">
            <v>底座装配车间</v>
          </cell>
          <cell r="E72" t="str">
            <v>组装工</v>
          </cell>
          <cell r="F72">
            <v>22</v>
          </cell>
          <cell r="G72">
            <v>182</v>
          </cell>
          <cell r="H72">
            <v>22</v>
          </cell>
          <cell r="I72">
            <v>204</v>
          </cell>
        </row>
        <row r="72">
          <cell r="M72">
            <v>4187</v>
          </cell>
        </row>
        <row r="72">
          <cell r="Q72" t="str">
            <v>0.00</v>
          </cell>
          <cell r="R72" t="str">
            <v>0.00</v>
          </cell>
          <cell r="S72" t="str">
            <v>0.00</v>
          </cell>
        </row>
        <row r="73">
          <cell r="B73" t="str">
            <v>赵秋杰</v>
          </cell>
          <cell r="C73" t="str">
            <v>131025198501223063</v>
          </cell>
          <cell r="D73" t="str">
            <v>底座装配车间</v>
          </cell>
          <cell r="E73" t="str">
            <v>组装工</v>
          </cell>
          <cell r="F73">
            <v>24</v>
          </cell>
          <cell r="G73">
            <v>194</v>
          </cell>
          <cell r="H73">
            <v>36.5</v>
          </cell>
          <cell r="I73">
            <v>230.5</v>
          </cell>
        </row>
        <row r="73">
          <cell r="M73">
            <v>4479.8</v>
          </cell>
        </row>
        <row r="73">
          <cell r="Q73" t="str">
            <v>0.00</v>
          </cell>
          <cell r="R73">
            <v>40</v>
          </cell>
          <cell r="S73" t="str">
            <v>0.00</v>
          </cell>
        </row>
        <row r="74">
          <cell r="B74" t="str">
            <v>刘培杰</v>
          </cell>
          <cell r="C74" t="str">
            <v>132930197809273573</v>
          </cell>
          <cell r="D74" t="str">
            <v>底座装配车间</v>
          </cell>
          <cell r="E74" t="str">
            <v>组装工</v>
          </cell>
          <cell r="F74">
            <v>26</v>
          </cell>
          <cell r="G74">
            <v>210</v>
          </cell>
          <cell r="H74">
            <v>43</v>
          </cell>
          <cell r="I74">
            <v>253</v>
          </cell>
        </row>
        <row r="74">
          <cell r="M74">
            <v>4659.1</v>
          </cell>
        </row>
        <row r="74">
          <cell r="Q74" t="str">
            <v>0.00</v>
          </cell>
          <cell r="R74" t="str">
            <v>0.00</v>
          </cell>
          <cell r="S74" t="str">
            <v>0.00</v>
          </cell>
        </row>
        <row r="75">
          <cell r="B75" t="str">
            <v>张洪亮</v>
          </cell>
          <cell r="C75" t="str">
            <v>130983198807243915</v>
          </cell>
          <cell r="D75" t="str">
            <v>底座装配车间</v>
          </cell>
          <cell r="E75" t="str">
            <v>组装工</v>
          </cell>
          <cell r="F75">
            <v>21.5</v>
          </cell>
          <cell r="G75">
            <v>176</v>
          </cell>
          <cell r="H75">
            <v>29</v>
          </cell>
          <cell r="I75">
            <v>205</v>
          </cell>
        </row>
        <row r="75">
          <cell r="M75">
            <v>4004.6</v>
          </cell>
        </row>
        <row r="75">
          <cell r="Q75">
            <v>450</v>
          </cell>
          <cell r="R75" t="str">
            <v>0.00</v>
          </cell>
          <cell r="S75" t="str">
            <v>0.00</v>
          </cell>
        </row>
        <row r="76">
          <cell r="B76" t="str">
            <v>康春艳</v>
          </cell>
          <cell r="C76" t="str">
            <v>130983199003122063</v>
          </cell>
          <cell r="D76" t="str">
            <v>底座装配车间</v>
          </cell>
          <cell r="E76" t="str">
            <v>组装工</v>
          </cell>
          <cell r="F76">
            <v>22</v>
          </cell>
          <cell r="G76">
            <v>180</v>
          </cell>
          <cell r="H76">
            <v>22</v>
          </cell>
          <cell r="I76">
            <v>202</v>
          </cell>
        </row>
        <row r="76">
          <cell r="M76">
            <v>3780</v>
          </cell>
        </row>
        <row r="76">
          <cell r="Q76" t="str">
            <v>0.00</v>
          </cell>
          <cell r="R76">
            <v>20</v>
          </cell>
          <cell r="S76" t="str">
            <v>0.00</v>
          </cell>
        </row>
        <row r="77">
          <cell r="B77" t="str">
            <v>曹清泉</v>
          </cell>
          <cell r="C77" t="str">
            <v>130983200110252010</v>
          </cell>
          <cell r="D77" t="str">
            <v>底座装配车间</v>
          </cell>
          <cell r="E77" t="str">
            <v>组装工</v>
          </cell>
          <cell r="F77">
            <v>19.5</v>
          </cell>
          <cell r="G77">
            <v>160</v>
          </cell>
          <cell r="H77">
            <v>22</v>
          </cell>
          <cell r="I77">
            <v>182</v>
          </cell>
        </row>
        <row r="77">
          <cell r="M77">
            <v>3120</v>
          </cell>
        </row>
        <row r="77">
          <cell r="Q77" t="str">
            <v>0.00</v>
          </cell>
          <cell r="R77" t="str">
            <v>0.00</v>
          </cell>
          <cell r="S77" t="str">
            <v>0.00</v>
          </cell>
        </row>
        <row r="78">
          <cell r="B78" t="str">
            <v>尹园园</v>
          </cell>
          <cell r="C78" t="str">
            <v>130983198708171821</v>
          </cell>
          <cell r="D78" t="str">
            <v>底座装配车间</v>
          </cell>
          <cell r="E78" t="str">
            <v>组装工</v>
          </cell>
          <cell r="F78">
            <v>21.5</v>
          </cell>
          <cell r="G78">
            <v>178</v>
          </cell>
          <cell r="H78">
            <v>28.5</v>
          </cell>
          <cell r="I78">
            <v>206.5</v>
          </cell>
        </row>
        <row r="78">
          <cell r="M78">
            <v>3711.7</v>
          </cell>
        </row>
        <row r="78">
          <cell r="Q78" t="str">
            <v>0.00</v>
          </cell>
          <cell r="R78" t="str">
            <v>0.00</v>
          </cell>
          <cell r="S78" t="str">
            <v>0.00</v>
          </cell>
        </row>
        <row r="79">
          <cell r="B79" t="str">
            <v>张蕾</v>
          </cell>
          <cell r="C79" t="str">
            <v>130822198909195848</v>
          </cell>
          <cell r="D79" t="str">
            <v>底座装配车间</v>
          </cell>
          <cell r="E79" t="str">
            <v>组装工</v>
          </cell>
          <cell r="F79">
            <v>22</v>
          </cell>
          <cell r="G79">
            <v>182</v>
          </cell>
          <cell r="H79">
            <v>28</v>
          </cell>
          <cell r="I79">
            <v>210</v>
          </cell>
        </row>
        <row r="79">
          <cell r="M79">
            <v>3718.8</v>
          </cell>
        </row>
        <row r="79">
          <cell r="Q79" t="str">
            <v>0.00</v>
          </cell>
          <cell r="R79" t="str">
            <v>0.00</v>
          </cell>
          <cell r="S79" t="str">
            <v>0.00</v>
          </cell>
        </row>
        <row r="80">
          <cell r="B80" t="str">
            <v>邓程霖</v>
          </cell>
          <cell r="C80" t="str">
            <v>130983200202022212</v>
          </cell>
          <cell r="D80" t="str">
            <v>底座装配车间</v>
          </cell>
          <cell r="E80" t="str">
            <v>组装工</v>
          </cell>
          <cell r="F80">
            <v>18</v>
          </cell>
          <cell r="G80">
            <v>148</v>
          </cell>
          <cell r="H80">
            <v>22</v>
          </cell>
          <cell r="I80">
            <v>170</v>
          </cell>
        </row>
        <row r="80">
          <cell r="M80">
            <v>2807.2</v>
          </cell>
        </row>
        <row r="80">
          <cell r="Q80" t="str">
            <v>0.00</v>
          </cell>
          <cell r="R80">
            <v>20</v>
          </cell>
          <cell r="S80" t="str">
            <v>0.00</v>
          </cell>
        </row>
        <row r="81">
          <cell r="B81" t="str">
            <v>邓冬冬</v>
          </cell>
          <cell r="C81" t="str">
            <v>130983199202051616</v>
          </cell>
          <cell r="D81" t="str">
            <v>焊接车间</v>
          </cell>
          <cell r="E81" t="str">
            <v>焊工</v>
          </cell>
          <cell r="F81">
            <v>25</v>
          </cell>
          <cell r="G81">
            <v>201</v>
          </cell>
          <cell r="H81">
            <v>50.5</v>
          </cell>
          <cell r="I81">
            <v>251.5</v>
          </cell>
          <cell r="J81">
            <v>7399.4</v>
          </cell>
        </row>
        <row r="81">
          <cell r="M81">
            <v>0</v>
          </cell>
        </row>
        <row r="81">
          <cell r="Q81">
            <v>0</v>
          </cell>
          <cell r="R81">
            <v>280</v>
          </cell>
          <cell r="S81" t="str">
            <v>0.00</v>
          </cell>
        </row>
        <row r="82">
          <cell r="B82" t="str">
            <v>刘如成</v>
          </cell>
          <cell r="C82" t="str">
            <v>13098319891027201X</v>
          </cell>
          <cell r="D82" t="str">
            <v>焊接车间</v>
          </cell>
          <cell r="E82" t="str">
            <v>焊工</v>
          </cell>
          <cell r="F82">
            <v>26.5</v>
          </cell>
          <cell r="G82">
            <v>211.5</v>
          </cell>
          <cell r="H82">
            <v>61.5</v>
          </cell>
          <cell r="I82">
            <v>273</v>
          </cell>
          <cell r="J82">
            <v>7624.13</v>
          </cell>
        </row>
        <row r="82">
          <cell r="M82">
            <v>0</v>
          </cell>
        </row>
        <row r="82">
          <cell r="Q82">
            <v>0</v>
          </cell>
          <cell r="R82">
            <v>200</v>
          </cell>
          <cell r="S82" t="str">
            <v>0.00</v>
          </cell>
        </row>
        <row r="83">
          <cell r="B83" t="str">
            <v>杨兴乐</v>
          </cell>
          <cell r="C83" t="str">
            <v>130983198303042212</v>
          </cell>
          <cell r="D83" t="str">
            <v>焊接车间</v>
          </cell>
          <cell r="E83" t="str">
            <v>焊工</v>
          </cell>
          <cell r="F83">
            <v>22.5</v>
          </cell>
          <cell r="G83">
            <v>180</v>
          </cell>
          <cell r="H83">
            <v>65.5</v>
          </cell>
          <cell r="I83">
            <v>245.5</v>
          </cell>
        </row>
        <row r="83">
          <cell r="M83">
            <v>7073.95</v>
          </cell>
        </row>
        <row r="83">
          <cell r="R83">
            <v>180</v>
          </cell>
          <cell r="S83" t="str">
            <v>0.00</v>
          </cell>
        </row>
        <row r="84">
          <cell r="B84" t="str">
            <v>杨学涛</v>
          </cell>
          <cell r="C84" t="str">
            <v>13293019820815221X</v>
          </cell>
          <cell r="D84" t="str">
            <v>焊接车间</v>
          </cell>
          <cell r="E84" t="str">
            <v>焊工</v>
          </cell>
          <cell r="F84">
            <v>28</v>
          </cell>
          <cell r="G84">
            <v>224</v>
          </cell>
          <cell r="H84">
            <v>46.5</v>
          </cell>
          <cell r="I84">
            <v>270.5</v>
          </cell>
        </row>
        <row r="84">
          <cell r="M84">
            <v>8455.58</v>
          </cell>
        </row>
        <row r="84">
          <cell r="R84">
            <v>180</v>
          </cell>
          <cell r="S84" t="str">
            <v>0.00</v>
          </cell>
        </row>
        <row r="85">
          <cell r="B85" t="str">
            <v>孙金海</v>
          </cell>
          <cell r="C85" t="str">
            <v>132930196712241415</v>
          </cell>
          <cell r="D85" t="str">
            <v>焊接车间</v>
          </cell>
          <cell r="E85" t="str">
            <v>辅工</v>
          </cell>
          <cell r="F85">
            <v>22</v>
          </cell>
          <cell r="G85">
            <v>176</v>
          </cell>
          <cell r="H85">
            <v>60</v>
          </cell>
          <cell r="I85">
            <v>236</v>
          </cell>
        </row>
        <row r="85">
          <cell r="M85">
            <v>5111.37</v>
          </cell>
        </row>
        <row r="85">
          <cell r="R85">
            <v>180</v>
          </cell>
          <cell r="S85" t="str">
            <v>0.00</v>
          </cell>
        </row>
        <row r="86">
          <cell r="B86" t="str">
            <v>商松坡</v>
          </cell>
          <cell r="C86" t="str">
            <v>130983198607190716</v>
          </cell>
          <cell r="D86" t="str">
            <v>焊接车间</v>
          </cell>
          <cell r="E86" t="str">
            <v>辅工</v>
          </cell>
          <cell r="F86">
            <v>27</v>
          </cell>
          <cell r="G86">
            <v>218</v>
          </cell>
          <cell r="H86">
            <v>65.5</v>
          </cell>
          <cell r="I86">
            <v>283.5</v>
          </cell>
        </row>
        <row r="86">
          <cell r="M86">
            <v>5383.87</v>
          </cell>
        </row>
        <row r="86">
          <cell r="R86">
            <v>200</v>
          </cell>
          <cell r="S86" t="str">
            <v>0.00</v>
          </cell>
        </row>
        <row r="87">
          <cell r="B87" t="str">
            <v>杨树国</v>
          </cell>
          <cell r="C87" t="str">
            <v>132929197105024012</v>
          </cell>
          <cell r="D87" t="str">
            <v>焊接车间</v>
          </cell>
          <cell r="E87" t="str">
            <v>辅工</v>
          </cell>
          <cell r="F87">
            <v>27.5</v>
          </cell>
          <cell r="G87">
            <v>222</v>
          </cell>
          <cell r="H87">
            <v>72</v>
          </cell>
          <cell r="I87">
            <v>294</v>
          </cell>
        </row>
        <row r="87">
          <cell r="M87">
            <v>5218.29</v>
          </cell>
        </row>
        <row r="87">
          <cell r="R87">
            <v>120</v>
          </cell>
          <cell r="S87" t="str">
            <v>0.00</v>
          </cell>
        </row>
        <row r="88">
          <cell r="B88" t="str">
            <v>王红梅</v>
          </cell>
          <cell r="C88" t="str">
            <v>132930198107081424</v>
          </cell>
          <cell r="D88" t="str">
            <v>焊接车间</v>
          </cell>
          <cell r="E88" t="str">
            <v>摆件工</v>
          </cell>
          <cell r="F88">
            <v>24</v>
          </cell>
          <cell r="G88">
            <v>189.5</v>
          </cell>
          <cell r="H88">
            <v>51.5</v>
          </cell>
          <cell r="I88">
            <v>241</v>
          </cell>
        </row>
        <row r="88">
          <cell r="M88">
            <v>5145.51</v>
          </cell>
        </row>
        <row r="88">
          <cell r="R88">
            <v>200</v>
          </cell>
          <cell r="S88" t="str">
            <v>0.00</v>
          </cell>
        </row>
        <row r="89">
          <cell r="B89" t="str">
            <v>吴红红</v>
          </cell>
          <cell r="C89" t="str">
            <v>130981198308164427</v>
          </cell>
          <cell r="D89" t="str">
            <v>焊接车间</v>
          </cell>
          <cell r="E89" t="str">
            <v>辅工</v>
          </cell>
          <cell r="F89">
            <v>28.5</v>
          </cell>
          <cell r="G89">
            <v>230</v>
          </cell>
          <cell r="H89">
            <v>65</v>
          </cell>
          <cell r="I89">
            <v>295</v>
          </cell>
        </row>
        <row r="89">
          <cell r="M89">
            <v>6549.57</v>
          </cell>
        </row>
        <row r="89">
          <cell r="R89">
            <v>120</v>
          </cell>
          <cell r="S89" t="str">
            <v>0.00</v>
          </cell>
        </row>
        <row r="90">
          <cell r="B90" t="str">
            <v>王忠</v>
          </cell>
          <cell r="C90" t="str">
            <v>130983199302161652</v>
          </cell>
          <cell r="D90" t="str">
            <v>焊接车间</v>
          </cell>
          <cell r="E90" t="str">
            <v>焊工</v>
          </cell>
          <cell r="F90">
            <v>3</v>
          </cell>
          <cell r="G90">
            <v>24</v>
          </cell>
          <cell r="H90">
            <v>0</v>
          </cell>
          <cell r="I90">
            <v>24</v>
          </cell>
        </row>
        <row r="90">
          <cell r="M90">
            <v>0</v>
          </cell>
        </row>
        <row r="90">
          <cell r="R90">
            <v>100</v>
          </cell>
          <cell r="S90" t="str">
            <v>0.00</v>
          </cell>
        </row>
        <row r="91">
          <cell r="B91" t="str">
            <v>王万新</v>
          </cell>
          <cell r="C91" t="str">
            <v>132930197305251637</v>
          </cell>
          <cell r="D91" t="str">
            <v>焊接车间</v>
          </cell>
          <cell r="E91" t="str">
            <v>焊工</v>
          </cell>
        </row>
        <row r="91">
          <cell r="M91">
            <v>0</v>
          </cell>
        </row>
        <row r="91">
          <cell r="R91">
            <v>140</v>
          </cell>
          <cell r="S91" t="str">
            <v>0.00</v>
          </cell>
        </row>
        <row r="92">
          <cell r="B92" t="str">
            <v>胡海明</v>
          </cell>
          <cell r="C92" t="str">
            <v>132930198106302213</v>
          </cell>
          <cell r="D92" t="str">
            <v>焊接车间</v>
          </cell>
          <cell r="E92" t="str">
            <v>焊工</v>
          </cell>
          <cell r="F92">
            <v>20.5</v>
          </cell>
          <cell r="G92">
            <v>167</v>
          </cell>
          <cell r="H92">
            <v>72</v>
          </cell>
          <cell r="I92">
            <v>239</v>
          </cell>
        </row>
        <row r="92">
          <cell r="M92">
            <v>6729.48</v>
          </cell>
        </row>
        <row r="92">
          <cell r="R92">
            <v>220</v>
          </cell>
          <cell r="S92" t="str">
            <v>0.00</v>
          </cell>
        </row>
        <row r="93">
          <cell r="B93" t="str">
            <v>孙广林</v>
          </cell>
          <cell r="C93" t="str">
            <v>230229196801272019</v>
          </cell>
          <cell r="D93" t="str">
            <v>焊接车间</v>
          </cell>
          <cell r="E93" t="str">
            <v>辅工</v>
          </cell>
          <cell r="F93">
            <v>28.5</v>
          </cell>
          <cell r="G93">
            <v>232</v>
          </cell>
          <cell r="H93">
            <v>66</v>
          </cell>
          <cell r="I93">
            <v>298</v>
          </cell>
        </row>
        <row r="93">
          <cell r="M93">
            <v>5431.6</v>
          </cell>
        </row>
        <row r="93">
          <cell r="R93">
            <v>160</v>
          </cell>
          <cell r="S93" t="str">
            <v>0.00</v>
          </cell>
        </row>
        <row r="94">
          <cell r="B94" t="str">
            <v>刘金岗</v>
          </cell>
          <cell r="C94" t="str">
            <v>130983198708122210</v>
          </cell>
          <cell r="D94" t="str">
            <v>焊接车间</v>
          </cell>
          <cell r="E94" t="str">
            <v>焊工</v>
          </cell>
          <cell r="F94">
            <v>18.5</v>
          </cell>
          <cell r="G94">
            <v>148</v>
          </cell>
          <cell r="H94">
            <v>34</v>
          </cell>
          <cell r="I94">
            <v>182</v>
          </cell>
        </row>
        <row r="94">
          <cell r="M94">
            <v>4326.3</v>
          </cell>
        </row>
        <row r="94">
          <cell r="R94">
            <v>80</v>
          </cell>
          <cell r="S94" t="str">
            <v>0.00</v>
          </cell>
        </row>
        <row r="95">
          <cell r="B95" t="str">
            <v>胡建谱</v>
          </cell>
          <cell r="C95" t="str">
            <v>130983198703172411</v>
          </cell>
          <cell r="D95" t="str">
            <v>焊接车间</v>
          </cell>
          <cell r="E95" t="str">
            <v>焊工</v>
          </cell>
        </row>
        <row r="95">
          <cell r="M95">
            <v>0</v>
          </cell>
        </row>
        <row r="95">
          <cell r="R95">
            <v>160</v>
          </cell>
          <cell r="S95" t="str">
            <v>0.00</v>
          </cell>
        </row>
        <row r="96">
          <cell r="B96" t="str">
            <v>刘金良</v>
          </cell>
          <cell r="C96" t="str">
            <v>130925197205116056</v>
          </cell>
          <cell r="D96" t="str">
            <v>焊接车间</v>
          </cell>
          <cell r="E96" t="str">
            <v>辅工</v>
          </cell>
          <cell r="F96">
            <v>28</v>
          </cell>
          <cell r="G96">
            <v>234.5</v>
          </cell>
          <cell r="H96">
            <v>74</v>
          </cell>
          <cell r="I96">
            <v>308.5</v>
          </cell>
        </row>
        <row r="96">
          <cell r="M96">
            <v>6794.39</v>
          </cell>
        </row>
        <row r="96">
          <cell r="R96">
            <v>100</v>
          </cell>
          <cell r="S96" t="str">
            <v>0.00</v>
          </cell>
        </row>
        <row r="97">
          <cell r="B97" t="str">
            <v>胡庆生</v>
          </cell>
          <cell r="C97" t="str">
            <v>132930196611212412</v>
          </cell>
          <cell r="D97" t="str">
            <v>焊接车间</v>
          </cell>
          <cell r="E97" t="str">
            <v>辅工</v>
          </cell>
          <cell r="F97">
            <v>27</v>
          </cell>
          <cell r="G97">
            <v>215.5</v>
          </cell>
          <cell r="H97">
            <v>62</v>
          </cell>
          <cell r="I97">
            <v>277.5</v>
          </cell>
        </row>
        <row r="97">
          <cell r="M97">
            <v>4760.91</v>
          </cell>
        </row>
        <row r="97">
          <cell r="R97">
            <v>200</v>
          </cell>
          <cell r="S97" t="str">
            <v>0.00</v>
          </cell>
        </row>
        <row r="98">
          <cell r="B98" t="str">
            <v>赵亚帅</v>
          </cell>
          <cell r="C98" t="str">
            <v>130983199404062233</v>
          </cell>
          <cell r="D98" t="str">
            <v>焊接车间</v>
          </cell>
          <cell r="E98" t="str">
            <v>焊工</v>
          </cell>
          <cell r="F98">
            <v>24</v>
          </cell>
          <cell r="G98">
            <v>192</v>
          </cell>
          <cell r="H98">
            <v>42.5</v>
          </cell>
          <cell r="I98">
            <v>234.5</v>
          </cell>
        </row>
        <row r="98">
          <cell r="M98">
            <v>7153.46</v>
          </cell>
        </row>
        <row r="98">
          <cell r="R98">
            <v>240</v>
          </cell>
          <cell r="S98" t="str">
            <v>0.00</v>
          </cell>
        </row>
        <row r="99">
          <cell r="B99" t="str">
            <v>孟新</v>
          </cell>
          <cell r="C99" t="str">
            <v>130983199302022011</v>
          </cell>
          <cell r="D99" t="str">
            <v>焊接车间</v>
          </cell>
          <cell r="E99" t="str">
            <v>焊工</v>
          </cell>
          <cell r="F99">
            <v>18.5</v>
          </cell>
          <cell r="G99">
            <v>150</v>
          </cell>
          <cell r="H99">
            <v>38.5</v>
          </cell>
          <cell r="I99">
            <v>188.5</v>
          </cell>
        </row>
        <row r="99">
          <cell r="M99">
            <v>3061.58</v>
          </cell>
        </row>
        <row r="99">
          <cell r="R99">
            <v>200</v>
          </cell>
          <cell r="S99" t="str">
            <v>0.00</v>
          </cell>
        </row>
        <row r="100">
          <cell r="B100" t="str">
            <v>赵英才</v>
          </cell>
          <cell r="C100" t="str">
            <v>130983199403242216</v>
          </cell>
          <cell r="D100" t="str">
            <v>焊接车间</v>
          </cell>
          <cell r="E100" t="str">
            <v>焊工</v>
          </cell>
          <cell r="F100">
            <v>23.5</v>
          </cell>
          <cell r="G100">
            <v>188</v>
          </cell>
          <cell r="H100">
            <v>67.5</v>
          </cell>
          <cell r="I100">
            <v>255.5</v>
          </cell>
        </row>
        <row r="100">
          <cell r="M100">
            <v>7982.28</v>
          </cell>
        </row>
        <row r="100">
          <cell r="R100">
            <v>200</v>
          </cell>
          <cell r="S100" t="str">
            <v>0.00</v>
          </cell>
        </row>
        <row r="101">
          <cell r="B101" t="str">
            <v>孙华山</v>
          </cell>
          <cell r="C101" t="str">
            <v>130983198905051415</v>
          </cell>
          <cell r="D101" t="str">
            <v>焊接车间</v>
          </cell>
          <cell r="E101" t="str">
            <v>焊工</v>
          </cell>
          <cell r="F101">
            <v>29</v>
          </cell>
          <cell r="G101">
            <v>232</v>
          </cell>
          <cell r="H101">
            <v>47.5</v>
          </cell>
          <cell r="I101">
            <v>279.5</v>
          </cell>
        </row>
        <row r="101">
          <cell r="M101">
            <v>8915.51</v>
          </cell>
        </row>
        <row r="101">
          <cell r="R101">
            <v>180</v>
          </cell>
          <cell r="S101" t="str">
            <v>0.00</v>
          </cell>
        </row>
        <row r="102">
          <cell r="B102" t="str">
            <v>刘双双</v>
          </cell>
          <cell r="C102" t="str">
            <v>130924198208044260</v>
          </cell>
          <cell r="D102" t="str">
            <v>焊接车间</v>
          </cell>
          <cell r="E102" t="str">
            <v>摆件工</v>
          </cell>
          <cell r="F102">
            <v>27.5</v>
          </cell>
          <cell r="G102">
            <v>222</v>
          </cell>
          <cell r="H102">
            <v>66</v>
          </cell>
          <cell r="I102">
            <v>288</v>
          </cell>
        </row>
        <row r="102">
          <cell r="M102">
            <v>6148.53</v>
          </cell>
        </row>
        <row r="102">
          <cell r="R102">
            <v>40</v>
          </cell>
          <cell r="S102" t="str">
            <v>0.00</v>
          </cell>
        </row>
        <row r="103">
          <cell r="B103" t="str">
            <v>孙国峰</v>
          </cell>
          <cell r="C103" t="str">
            <v>132930196805250118</v>
          </cell>
          <cell r="D103" t="str">
            <v>焊接车间</v>
          </cell>
          <cell r="E103" t="str">
            <v>辅工</v>
          </cell>
          <cell r="F103">
            <v>24</v>
          </cell>
          <cell r="G103">
            <v>192</v>
          </cell>
          <cell r="H103">
            <v>82.5</v>
          </cell>
          <cell r="I103">
            <v>274.5</v>
          </cell>
        </row>
        <row r="103">
          <cell r="M103">
            <v>5128.18</v>
          </cell>
        </row>
        <row r="103">
          <cell r="R103">
            <v>160</v>
          </cell>
          <cell r="S103" t="str">
            <v>0.00</v>
          </cell>
        </row>
        <row r="104">
          <cell r="B104" t="str">
            <v>崔新玲</v>
          </cell>
          <cell r="C104" t="str">
            <v>130923199212160529</v>
          </cell>
          <cell r="D104" t="str">
            <v>焊接车间</v>
          </cell>
          <cell r="E104" t="str">
            <v>操作工</v>
          </cell>
          <cell r="F104">
            <v>26.5</v>
          </cell>
          <cell r="G104">
            <v>214</v>
          </cell>
          <cell r="H104">
            <v>61.5</v>
          </cell>
          <cell r="I104">
            <v>275.5</v>
          </cell>
        </row>
        <row r="104">
          <cell r="M104">
            <v>5972.96</v>
          </cell>
        </row>
        <row r="104">
          <cell r="R104">
            <v>40</v>
          </cell>
          <cell r="S104" t="str">
            <v>0.00</v>
          </cell>
        </row>
        <row r="105">
          <cell r="B105" t="str">
            <v>张景义</v>
          </cell>
          <cell r="C105" t="str">
            <v>132934197102240933</v>
          </cell>
          <cell r="D105" t="str">
            <v>焊接车间</v>
          </cell>
          <cell r="E105" t="str">
            <v>操作工</v>
          </cell>
          <cell r="F105">
            <v>27</v>
          </cell>
          <cell r="G105">
            <v>220</v>
          </cell>
          <cell r="H105">
            <v>76</v>
          </cell>
          <cell r="I105">
            <v>296</v>
          </cell>
        </row>
        <row r="105">
          <cell r="M105">
            <v>6274.72</v>
          </cell>
        </row>
        <row r="105">
          <cell r="R105">
            <v>20</v>
          </cell>
          <cell r="S105" t="str">
            <v>0.00</v>
          </cell>
        </row>
        <row r="106">
          <cell r="B106" t="str">
            <v>邓博元</v>
          </cell>
          <cell r="C106" t="str">
            <v>130983199906011612</v>
          </cell>
          <cell r="D106" t="str">
            <v>焊接车间</v>
          </cell>
          <cell r="E106" t="str">
            <v>摆件工</v>
          </cell>
          <cell r="F106">
            <v>24</v>
          </cell>
          <cell r="G106">
            <v>194</v>
          </cell>
          <cell r="H106">
            <v>64</v>
          </cell>
          <cell r="I106">
            <v>258</v>
          </cell>
        </row>
        <row r="106">
          <cell r="M106">
            <v>5391.94</v>
          </cell>
        </row>
        <row r="106">
          <cell r="R106" t="str">
            <v>0.00</v>
          </cell>
          <cell r="S106" t="str">
            <v>0.00</v>
          </cell>
        </row>
        <row r="107">
          <cell r="B107" t="str">
            <v>李明</v>
          </cell>
          <cell r="C107" t="str">
            <v>130983198608055911</v>
          </cell>
          <cell r="D107" t="str">
            <v>焊接车间</v>
          </cell>
          <cell r="E107" t="str">
            <v>焊工</v>
          </cell>
          <cell r="F107">
            <v>22.5</v>
          </cell>
          <cell r="G107">
            <v>178.5</v>
          </cell>
          <cell r="H107">
            <v>78</v>
          </cell>
          <cell r="I107">
            <v>256.5</v>
          </cell>
        </row>
        <row r="107">
          <cell r="M107">
            <v>7354.31</v>
          </cell>
        </row>
        <row r="107">
          <cell r="R107" t="str">
            <v>0.00</v>
          </cell>
          <cell r="S107" t="str">
            <v>0.00</v>
          </cell>
        </row>
        <row r="108">
          <cell r="B108" t="str">
            <v>郭超</v>
          </cell>
          <cell r="C108" t="str">
            <v>13098319920611301X</v>
          </cell>
          <cell r="D108" t="str">
            <v>焊接车间</v>
          </cell>
          <cell r="E108" t="str">
            <v>焊工</v>
          </cell>
          <cell r="F108">
            <v>22.5</v>
          </cell>
          <cell r="G108">
            <v>182</v>
          </cell>
          <cell r="H108">
            <v>63</v>
          </cell>
          <cell r="I108">
            <v>245</v>
          </cell>
        </row>
        <row r="108">
          <cell r="M108">
            <v>7459.06</v>
          </cell>
        </row>
        <row r="108">
          <cell r="R108" t="str">
            <v>0.00</v>
          </cell>
          <cell r="S108" t="str">
            <v>0.00</v>
          </cell>
        </row>
        <row r="109">
          <cell r="B109" t="str">
            <v>刘景源</v>
          </cell>
          <cell r="C109" t="str">
            <v>130983198904070956</v>
          </cell>
          <cell r="D109" t="str">
            <v>焊接车间</v>
          </cell>
          <cell r="E109" t="str">
            <v>焊工</v>
          </cell>
          <cell r="F109">
            <v>22.5</v>
          </cell>
          <cell r="G109">
            <v>180</v>
          </cell>
          <cell r="H109">
            <v>62</v>
          </cell>
          <cell r="I109">
            <v>242</v>
          </cell>
        </row>
        <row r="109">
          <cell r="M109">
            <v>6994.12</v>
          </cell>
        </row>
        <row r="109">
          <cell r="R109" t="str">
            <v>0.00</v>
          </cell>
          <cell r="S109" t="str">
            <v>0.00</v>
          </cell>
        </row>
        <row r="110">
          <cell r="B110" t="str">
            <v>刘玉红</v>
          </cell>
          <cell r="C110" t="str">
            <v>13293019751222181X</v>
          </cell>
          <cell r="D110" t="str">
            <v>焊接车间</v>
          </cell>
          <cell r="E110" t="str">
            <v>焊工</v>
          </cell>
          <cell r="F110">
            <v>14.5</v>
          </cell>
          <cell r="G110">
            <v>117.5</v>
          </cell>
          <cell r="H110">
            <v>26.5</v>
          </cell>
          <cell r="I110">
            <v>144</v>
          </cell>
        </row>
        <row r="110">
          <cell r="M110">
            <v>4503.37</v>
          </cell>
        </row>
        <row r="110">
          <cell r="R110" t="str">
            <v>0.00</v>
          </cell>
          <cell r="S110" t="str">
            <v>0.00</v>
          </cell>
        </row>
        <row r="111">
          <cell r="B111" t="str">
            <v>阚兵兵</v>
          </cell>
          <cell r="C111" t="str">
            <v>132930198911101115</v>
          </cell>
          <cell r="D111" t="str">
            <v>焊接车间</v>
          </cell>
          <cell r="E111" t="str">
            <v>焊工</v>
          </cell>
          <cell r="F111">
            <v>25</v>
          </cell>
          <cell r="G111">
            <v>200.5</v>
          </cell>
          <cell r="H111">
            <v>60.5</v>
          </cell>
          <cell r="I111">
            <v>261</v>
          </cell>
        </row>
        <row r="111">
          <cell r="M111">
            <v>7909.51</v>
          </cell>
        </row>
        <row r="111">
          <cell r="R111">
            <v>220</v>
          </cell>
          <cell r="S111" t="str">
            <v>0.00</v>
          </cell>
        </row>
        <row r="112">
          <cell r="B112" t="str">
            <v>孙永建</v>
          </cell>
          <cell r="C112" t="str">
            <v>130924198410064214</v>
          </cell>
          <cell r="D112" t="str">
            <v>焊接车间</v>
          </cell>
          <cell r="E112" t="str">
            <v>焊工</v>
          </cell>
          <cell r="F112">
            <v>23</v>
          </cell>
          <cell r="G112">
            <v>183.5</v>
          </cell>
          <cell r="H112">
            <v>59.5</v>
          </cell>
          <cell r="I112">
            <v>243</v>
          </cell>
        </row>
        <row r="112">
          <cell r="M112">
            <v>6215.63</v>
          </cell>
        </row>
        <row r="112">
          <cell r="R112" t="str">
            <v>0.00</v>
          </cell>
          <cell r="S112" t="str">
            <v>0.00</v>
          </cell>
        </row>
        <row r="113">
          <cell r="B113" t="str">
            <v>韩桂栋</v>
          </cell>
          <cell r="C113" t="str">
            <v>132930198109012019</v>
          </cell>
          <cell r="D113" t="str">
            <v>焊接车间</v>
          </cell>
          <cell r="E113" t="str">
            <v>摆件工</v>
          </cell>
        </row>
        <row r="113">
          <cell r="M113">
            <v>0</v>
          </cell>
        </row>
        <row r="113">
          <cell r="R113" t="str">
            <v>0.00</v>
          </cell>
          <cell r="S113" t="str">
            <v>0.00</v>
          </cell>
        </row>
        <row r="114">
          <cell r="B114" t="str">
            <v>孟令帅</v>
          </cell>
          <cell r="C114" t="str">
            <v>130983200309241810</v>
          </cell>
          <cell r="D114" t="str">
            <v>焊接车间</v>
          </cell>
          <cell r="E114" t="str">
            <v>摆件工</v>
          </cell>
          <cell r="F114">
            <v>24</v>
          </cell>
          <cell r="G114">
            <v>234</v>
          </cell>
          <cell r="H114">
            <v>52.5</v>
          </cell>
          <cell r="I114">
            <v>286.5</v>
          </cell>
        </row>
        <row r="114">
          <cell r="M114">
            <v>5313.24</v>
          </cell>
        </row>
        <row r="114">
          <cell r="R114" t="str">
            <v>0.00</v>
          </cell>
          <cell r="S114" t="str">
            <v>0.00</v>
          </cell>
        </row>
        <row r="115">
          <cell r="B115" t="str">
            <v>王新楼</v>
          </cell>
          <cell r="C115" t="str">
            <v>130925198807155612</v>
          </cell>
          <cell r="D115" t="str">
            <v>焊接车间</v>
          </cell>
          <cell r="E115" t="str">
            <v>摆件工</v>
          </cell>
          <cell r="F115">
            <v>17.5</v>
          </cell>
          <cell r="G115">
            <v>142</v>
          </cell>
          <cell r="H115">
            <v>37.5</v>
          </cell>
          <cell r="I115">
            <v>179.5</v>
          </cell>
        </row>
        <row r="115">
          <cell r="M115">
            <v>3813.46</v>
          </cell>
        </row>
        <row r="115">
          <cell r="R115" t="str">
            <v>0.00</v>
          </cell>
          <cell r="S115" t="str">
            <v>0.00</v>
          </cell>
        </row>
        <row r="116">
          <cell r="B116" t="str">
            <v>沈小华</v>
          </cell>
          <cell r="C116" t="str">
            <v>132930197903041429</v>
          </cell>
          <cell r="D116" t="str">
            <v>焊接车间</v>
          </cell>
          <cell r="E116" t="str">
            <v>摆件工</v>
          </cell>
          <cell r="F116">
            <v>12.5</v>
          </cell>
          <cell r="G116">
            <v>99</v>
          </cell>
          <cell r="H116">
            <v>45</v>
          </cell>
          <cell r="I116">
            <v>144</v>
          </cell>
        </row>
        <row r="116">
          <cell r="M116">
            <v>2690.44</v>
          </cell>
        </row>
        <row r="116">
          <cell r="R116" t="str">
            <v>0.00</v>
          </cell>
          <cell r="S116" t="str">
            <v>0.00</v>
          </cell>
        </row>
        <row r="117">
          <cell r="B117" t="str">
            <v>范志超</v>
          </cell>
          <cell r="C117" t="str">
            <v>371423200204010014</v>
          </cell>
          <cell r="D117" t="str">
            <v>焊接车间</v>
          </cell>
          <cell r="E117" t="str">
            <v>摆件工</v>
          </cell>
          <cell r="F117">
            <v>21.5</v>
          </cell>
          <cell r="G117">
            <v>172.5</v>
          </cell>
          <cell r="H117">
            <v>82.5</v>
          </cell>
          <cell r="I117">
            <v>255</v>
          </cell>
        </row>
        <row r="117">
          <cell r="M117">
            <v>4763.9</v>
          </cell>
        </row>
        <row r="117">
          <cell r="R117" t="str">
            <v>0.00</v>
          </cell>
          <cell r="S117" t="str">
            <v>0.00</v>
          </cell>
        </row>
        <row r="118">
          <cell r="B118" t="str">
            <v>柴爱霞</v>
          </cell>
          <cell r="C118" t="str">
            <v>132930198006053029</v>
          </cell>
          <cell r="D118" t="str">
            <v>焊接车间</v>
          </cell>
          <cell r="E118" t="str">
            <v>摆件工</v>
          </cell>
          <cell r="F118">
            <v>28</v>
          </cell>
          <cell r="G118">
            <v>237</v>
          </cell>
          <cell r="H118">
            <v>84.5</v>
          </cell>
          <cell r="I118">
            <v>321.5</v>
          </cell>
        </row>
        <row r="118">
          <cell r="M118">
            <v>6712.26</v>
          </cell>
        </row>
        <row r="118">
          <cell r="R118" t="str">
            <v>0.00</v>
          </cell>
          <cell r="S118" t="str">
            <v>0.00</v>
          </cell>
        </row>
        <row r="119">
          <cell r="B119" t="str">
            <v>郑晨阳</v>
          </cell>
          <cell r="C119" t="str">
            <v>130983199610182818</v>
          </cell>
          <cell r="D119" t="str">
            <v>焊接车间</v>
          </cell>
          <cell r="E119" t="str">
            <v>摆件工</v>
          </cell>
          <cell r="F119">
            <v>26</v>
          </cell>
          <cell r="G119">
            <v>209.5</v>
          </cell>
          <cell r="H119">
            <v>73</v>
          </cell>
          <cell r="I119">
            <v>282.5</v>
          </cell>
        </row>
        <row r="119">
          <cell r="M119">
            <v>5597.11</v>
          </cell>
        </row>
        <row r="119">
          <cell r="R119" t="str">
            <v>0.00</v>
          </cell>
          <cell r="S119" t="str">
            <v>0.00</v>
          </cell>
        </row>
        <row r="120">
          <cell r="B120" t="str">
            <v>田晓胜</v>
          </cell>
          <cell r="C120" t="str">
            <v>130983199801025313</v>
          </cell>
          <cell r="D120" t="str">
            <v>焊接车间</v>
          </cell>
          <cell r="E120" t="str">
            <v>摆件工</v>
          </cell>
          <cell r="F120">
            <v>16</v>
          </cell>
          <cell r="G120">
            <v>128</v>
          </cell>
          <cell r="H120">
            <v>29</v>
          </cell>
          <cell r="I120">
            <v>157</v>
          </cell>
        </row>
        <row r="120">
          <cell r="M120">
            <v>3108.6</v>
          </cell>
        </row>
        <row r="120">
          <cell r="R120">
            <v>180</v>
          </cell>
          <cell r="S120" t="str">
            <v>0.00</v>
          </cell>
        </row>
        <row r="121">
          <cell r="B121" t="str">
            <v>孙艳辉</v>
          </cell>
          <cell r="C121" t="str">
            <v>132930198203271420</v>
          </cell>
          <cell r="D121" t="str">
            <v>缝纫车间</v>
          </cell>
          <cell r="E121" t="str">
            <v>裁剪工</v>
          </cell>
          <cell r="F121">
            <v>22</v>
          </cell>
          <cell r="G121">
            <v>175</v>
          </cell>
          <cell r="H121">
            <v>33.5</v>
          </cell>
          <cell r="I121">
            <v>208.5</v>
          </cell>
        </row>
        <row r="121">
          <cell r="M121">
            <v>4048.2</v>
          </cell>
        </row>
        <row r="121">
          <cell r="Q121" t="str">
            <v>0.00</v>
          </cell>
          <cell r="R121">
            <v>120</v>
          </cell>
          <cell r="S121" t="str">
            <v>0.00</v>
          </cell>
        </row>
        <row r="122">
          <cell r="B122" t="str">
            <v>王河敏</v>
          </cell>
          <cell r="C122" t="str">
            <v>132930198004221121</v>
          </cell>
          <cell r="D122" t="str">
            <v>缝纫车间</v>
          </cell>
          <cell r="E122" t="str">
            <v>缝纫工</v>
          </cell>
          <cell r="F122">
            <v>21</v>
          </cell>
          <cell r="G122">
            <v>168</v>
          </cell>
          <cell r="H122">
            <v>36</v>
          </cell>
          <cell r="I122">
            <v>204</v>
          </cell>
        </row>
        <row r="122">
          <cell r="M122">
            <v>3535</v>
          </cell>
        </row>
        <row r="122">
          <cell r="Q122" t="str">
            <v>0.00</v>
          </cell>
          <cell r="R122">
            <v>160</v>
          </cell>
          <cell r="S122" t="str">
            <v>0.00</v>
          </cell>
        </row>
        <row r="123">
          <cell r="B123" t="str">
            <v>徐凤瑞</v>
          </cell>
          <cell r="C123" t="str">
            <v>130983198810151122</v>
          </cell>
          <cell r="D123" t="str">
            <v>缝纫车间</v>
          </cell>
          <cell r="E123" t="str">
            <v>缝纫工</v>
          </cell>
          <cell r="F123">
            <v>22</v>
          </cell>
          <cell r="G123">
            <v>175.5</v>
          </cell>
          <cell r="H123">
            <v>34.5</v>
          </cell>
          <cell r="I123">
            <v>210</v>
          </cell>
        </row>
        <row r="123">
          <cell r="M123">
            <v>4045.4</v>
          </cell>
        </row>
        <row r="123">
          <cell r="Q123" t="str">
            <v>0.00</v>
          </cell>
          <cell r="R123">
            <v>160</v>
          </cell>
          <cell r="S123" t="str">
            <v>0.00</v>
          </cell>
        </row>
        <row r="124">
          <cell r="B124" t="str">
            <v>田淑霞</v>
          </cell>
          <cell r="C124" t="str">
            <v>132930198003181121</v>
          </cell>
          <cell r="D124" t="str">
            <v>缝纫车间</v>
          </cell>
          <cell r="E124" t="str">
            <v>缝纫工</v>
          </cell>
          <cell r="F124">
            <v>22</v>
          </cell>
          <cell r="G124">
            <v>176</v>
          </cell>
          <cell r="H124">
            <v>36</v>
          </cell>
          <cell r="I124">
            <v>212</v>
          </cell>
        </row>
        <row r="124">
          <cell r="M124">
            <v>4553.6</v>
          </cell>
        </row>
        <row r="124">
          <cell r="Q124" t="str">
            <v>0.00</v>
          </cell>
          <cell r="R124">
            <v>140</v>
          </cell>
          <cell r="S124" t="str">
            <v>0.00</v>
          </cell>
        </row>
        <row r="125">
          <cell r="B125" t="str">
            <v>邓琳娜</v>
          </cell>
          <cell r="C125" t="str">
            <v>130930198701073046</v>
          </cell>
          <cell r="D125" t="str">
            <v>缝纫车间</v>
          </cell>
          <cell r="E125" t="str">
            <v>缝纫工</v>
          </cell>
          <cell r="F125">
            <v>22</v>
          </cell>
          <cell r="G125">
            <v>176</v>
          </cell>
          <cell r="H125">
            <v>38</v>
          </cell>
          <cell r="I125">
            <v>214</v>
          </cell>
        </row>
        <row r="125">
          <cell r="M125">
            <v>3944</v>
          </cell>
        </row>
        <row r="125">
          <cell r="Q125" t="str">
            <v>0.00</v>
          </cell>
          <cell r="R125">
            <v>200</v>
          </cell>
          <cell r="S125" t="str">
            <v>0.00</v>
          </cell>
        </row>
        <row r="126">
          <cell r="B126" t="str">
            <v>王萱斓</v>
          </cell>
          <cell r="C126" t="str">
            <v>132930197801122025</v>
          </cell>
          <cell r="D126" t="str">
            <v>缝纫车间</v>
          </cell>
          <cell r="E126" t="str">
            <v>缝纫工</v>
          </cell>
          <cell r="F126">
            <v>22</v>
          </cell>
          <cell r="G126">
            <v>175.5</v>
          </cell>
          <cell r="H126">
            <v>34.5</v>
          </cell>
          <cell r="I126">
            <v>210</v>
          </cell>
        </row>
        <row r="126">
          <cell r="M126">
            <v>3562.6</v>
          </cell>
        </row>
        <row r="126">
          <cell r="Q126" t="str">
            <v>0.00</v>
          </cell>
          <cell r="R126">
            <v>120</v>
          </cell>
          <cell r="S126" t="str">
            <v>0.00</v>
          </cell>
        </row>
        <row r="127">
          <cell r="B127" t="str">
            <v>孙晓明</v>
          </cell>
          <cell r="C127" t="str">
            <v>130924198712064228</v>
          </cell>
          <cell r="D127" t="str">
            <v>缝纫车间</v>
          </cell>
          <cell r="E127" t="str">
            <v>缝纫工</v>
          </cell>
          <cell r="F127">
            <v>4</v>
          </cell>
          <cell r="G127">
            <v>32</v>
          </cell>
          <cell r="H127">
            <v>3</v>
          </cell>
          <cell r="I127">
            <v>35</v>
          </cell>
        </row>
        <row r="127">
          <cell r="M127">
            <v>617.2</v>
          </cell>
        </row>
        <row r="127">
          <cell r="Q127" t="str">
            <v>0.00</v>
          </cell>
          <cell r="R127">
            <v>120</v>
          </cell>
          <cell r="S127" t="str">
            <v>0.00</v>
          </cell>
        </row>
        <row r="128">
          <cell r="B128" t="str">
            <v>马立荣</v>
          </cell>
          <cell r="C128" t="str">
            <v>13293019811024372X</v>
          </cell>
          <cell r="D128" t="str">
            <v>缝纫车间</v>
          </cell>
          <cell r="E128" t="str">
            <v>缝纫工</v>
          </cell>
          <cell r="F128">
            <v>22</v>
          </cell>
          <cell r="G128">
            <v>176</v>
          </cell>
          <cell r="H128">
            <v>37.5</v>
          </cell>
          <cell r="I128">
            <v>213.5</v>
          </cell>
        </row>
        <row r="128">
          <cell r="M128">
            <v>4506.8</v>
          </cell>
        </row>
        <row r="128">
          <cell r="Q128">
            <v>291</v>
          </cell>
          <cell r="R128">
            <v>120</v>
          </cell>
          <cell r="S128" t="str">
            <v>0.00</v>
          </cell>
        </row>
        <row r="129">
          <cell r="B129" t="str">
            <v>孙秀辉</v>
          </cell>
          <cell r="C129" t="str">
            <v>132930198105071425</v>
          </cell>
          <cell r="D129" t="str">
            <v>缝纫车间</v>
          </cell>
          <cell r="E129" t="str">
            <v>缝纫工</v>
          </cell>
          <cell r="F129">
            <v>22</v>
          </cell>
          <cell r="G129">
            <v>176</v>
          </cell>
          <cell r="H129">
            <v>36.5</v>
          </cell>
          <cell r="I129">
            <v>212.5</v>
          </cell>
        </row>
        <row r="129">
          <cell r="M129">
            <v>3847</v>
          </cell>
        </row>
        <row r="129">
          <cell r="Q129" t="str">
            <v>0.00</v>
          </cell>
          <cell r="R129">
            <v>100</v>
          </cell>
          <cell r="S129" t="str">
            <v>0.00</v>
          </cell>
        </row>
        <row r="130">
          <cell r="B130" t="str">
            <v>孙文芳</v>
          </cell>
          <cell r="C130" t="str">
            <v>130983198511171422</v>
          </cell>
          <cell r="D130" t="str">
            <v>缝纫车间</v>
          </cell>
          <cell r="E130" t="str">
            <v>缝纫工</v>
          </cell>
          <cell r="F130">
            <v>22</v>
          </cell>
          <cell r="G130">
            <v>176</v>
          </cell>
          <cell r="H130">
            <v>36.5</v>
          </cell>
          <cell r="I130">
            <v>212.5</v>
          </cell>
        </row>
        <row r="130">
          <cell r="M130">
            <v>3624.1</v>
          </cell>
        </row>
        <row r="130">
          <cell r="Q130" t="str">
            <v>0.00</v>
          </cell>
          <cell r="R130">
            <v>100</v>
          </cell>
          <cell r="S130" t="str">
            <v>0.00</v>
          </cell>
        </row>
        <row r="131">
          <cell r="B131" t="str">
            <v>李敏</v>
          </cell>
          <cell r="C131" t="str">
            <v>13293019820304114X</v>
          </cell>
          <cell r="D131" t="str">
            <v>缝纫车间</v>
          </cell>
          <cell r="E131" t="str">
            <v>缝纫工</v>
          </cell>
          <cell r="F131">
            <v>21</v>
          </cell>
          <cell r="G131">
            <v>168</v>
          </cell>
          <cell r="H131">
            <v>34.5</v>
          </cell>
          <cell r="I131">
            <v>202.5</v>
          </cell>
        </row>
        <row r="131">
          <cell r="M131">
            <v>3633</v>
          </cell>
        </row>
        <row r="131">
          <cell r="Q131" t="str">
            <v>0.00</v>
          </cell>
          <cell r="R131">
            <v>80</v>
          </cell>
          <cell r="S131" t="str">
            <v>0.00</v>
          </cell>
        </row>
        <row r="132">
          <cell r="B132" t="str">
            <v>郭庆茹</v>
          </cell>
          <cell r="C132" t="str">
            <v>132930198010162826</v>
          </cell>
          <cell r="D132" t="str">
            <v>缝纫车间</v>
          </cell>
          <cell r="E132" t="str">
            <v>缝纫工</v>
          </cell>
          <cell r="F132">
            <v>18.5</v>
          </cell>
          <cell r="G132">
            <v>148</v>
          </cell>
          <cell r="H132">
            <v>33.5</v>
          </cell>
          <cell r="I132">
            <v>181.5</v>
          </cell>
        </row>
        <row r="132">
          <cell r="M132">
            <v>3106</v>
          </cell>
        </row>
        <row r="132">
          <cell r="Q132" t="str">
            <v>0.00</v>
          </cell>
          <cell r="R132">
            <v>80</v>
          </cell>
          <cell r="S132" t="str">
            <v>0.00</v>
          </cell>
        </row>
        <row r="133">
          <cell r="B133" t="str">
            <v>李泽元</v>
          </cell>
          <cell r="C133" t="str">
            <v>130921198404042247</v>
          </cell>
          <cell r="D133" t="str">
            <v>缝纫车间</v>
          </cell>
          <cell r="E133" t="str">
            <v>缝纫工</v>
          </cell>
          <cell r="F133">
            <v>21</v>
          </cell>
          <cell r="G133">
            <v>168</v>
          </cell>
          <cell r="H133">
            <v>34.5</v>
          </cell>
          <cell r="I133">
            <v>202.5</v>
          </cell>
        </row>
        <row r="133">
          <cell r="M133">
            <v>3420.1</v>
          </cell>
        </row>
        <row r="133">
          <cell r="Q133" t="str">
            <v>0.00</v>
          </cell>
          <cell r="R133">
            <v>80</v>
          </cell>
          <cell r="S133" t="str">
            <v>0.00</v>
          </cell>
        </row>
        <row r="134">
          <cell r="B134" t="str">
            <v>刘焕侠</v>
          </cell>
          <cell r="C134" t="str">
            <v>132928197711203620</v>
          </cell>
          <cell r="D134" t="str">
            <v>缝纫车间</v>
          </cell>
          <cell r="E134" t="str">
            <v>缝纫工</v>
          </cell>
          <cell r="F134">
            <v>22</v>
          </cell>
          <cell r="G134">
            <v>176</v>
          </cell>
          <cell r="H134">
            <v>38</v>
          </cell>
          <cell r="I134">
            <v>214</v>
          </cell>
        </row>
        <row r="134">
          <cell r="M134">
            <v>3959</v>
          </cell>
        </row>
        <row r="134">
          <cell r="Q134">
            <v>450</v>
          </cell>
          <cell r="R134">
            <v>60</v>
          </cell>
          <cell r="S134" t="str">
            <v>0.00</v>
          </cell>
        </row>
        <row r="135">
          <cell r="B135" t="str">
            <v>张婷婷</v>
          </cell>
          <cell r="C135" t="str">
            <v>130930199610182129</v>
          </cell>
          <cell r="D135" t="str">
            <v>缝纫车间</v>
          </cell>
          <cell r="E135" t="str">
            <v>缝纫工</v>
          </cell>
          <cell r="F135">
            <v>22</v>
          </cell>
          <cell r="G135">
            <v>176</v>
          </cell>
          <cell r="H135">
            <v>38</v>
          </cell>
          <cell r="I135">
            <v>214</v>
          </cell>
        </row>
        <row r="135">
          <cell r="M135">
            <v>3730.1</v>
          </cell>
        </row>
        <row r="135">
          <cell r="Q135" t="str">
            <v>0.00</v>
          </cell>
          <cell r="R135">
            <v>60</v>
          </cell>
          <cell r="S135" t="str">
            <v>0.00</v>
          </cell>
        </row>
        <row r="136">
          <cell r="B136" t="str">
            <v>张建萍</v>
          </cell>
          <cell r="C136" t="str">
            <v>130924198408234229</v>
          </cell>
          <cell r="D136" t="str">
            <v>缝纫车间</v>
          </cell>
          <cell r="E136" t="str">
            <v>缝纫工</v>
          </cell>
          <cell r="F136">
            <v>21</v>
          </cell>
          <cell r="G136">
            <v>168</v>
          </cell>
          <cell r="H136">
            <v>34.5</v>
          </cell>
          <cell r="I136">
            <v>202.5</v>
          </cell>
        </row>
        <row r="136">
          <cell r="M136">
            <v>3405.1</v>
          </cell>
        </row>
        <row r="136">
          <cell r="Q136" t="str">
            <v>0.00</v>
          </cell>
          <cell r="R136">
            <v>40</v>
          </cell>
          <cell r="S136" t="str">
            <v>0.00</v>
          </cell>
        </row>
        <row r="137">
          <cell r="B137" t="str">
            <v>韩玉芹</v>
          </cell>
          <cell r="C137" t="str">
            <v>130924198103124248</v>
          </cell>
          <cell r="D137" t="str">
            <v>缝纫车间</v>
          </cell>
          <cell r="E137" t="str">
            <v>缝纫工</v>
          </cell>
          <cell r="F137">
            <v>21</v>
          </cell>
          <cell r="G137">
            <v>168</v>
          </cell>
          <cell r="H137">
            <v>31</v>
          </cell>
          <cell r="I137">
            <v>199</v>
          </cell>
        </row>
        <row r="137">
          <cell r="M137">
            <v>3345.6</v>
          </cell>
        </row>
        <row r="137">
          <cell r="Q137" t="str">
            <v>0.00</v>
          </cell>
          <cell r="R137">
            <v>20</v>
          </cell>
          <cell r="S137" t="str">
            <v>0.00</v>
          </cell>
        </row>
        <row r="138">
          <cell r="B138" t="str">
            <v>杨慧</v>
          </cell>
          <cell r="C138" t="str">
            <v>132930198209303526</v>
          </cell>
          <cell r="D138" t="str">
            <v>缝纫车间</v>
          </cell>
          <cell r="E138" t="str">
            <v>缝纫工</v>
          </cell>
          <cell r="F138">
            <v>4</v>
          </cell>
          <cell r="G138">
            <v>32</v>
          </cell>
          <cell r="H138">
            <v>3</v>
          </cell>
          <cell r="I138">
            <v>35</v>
          </cell>
        </row>
        <row r="138">
          <cell r="M138">
            <v>531</v>
          </cell>
        </row>
        <row r="138">
          <cell r="Q138" t="str">
            <v>0.00</v>
          </cell>
          <cell r="R138">
            <v>20</v>
          </cell>
          <cell r="S138" t="str">
            <v>0.00</v>
          </cell>
        </row>
        <row r="139">
          <cell r="B139" t="str">
            <v>辛鹏玉</v>
          </cell>
          <cell r="C139" t="str">
            <v>132930199412051138</v>
          </cell>
          <cell r="D139" t="str">
            <v>发泡车间</v>
          </cell>
          <cell r="E139" t="str">
            <v>操作工</v>
          </cell>
          <cell r="F139">
            <v>23.5</v>
          </cell>
          <cell r="G139">
            <v>189</v>
          </cell>
          <cell r="H139">
            <v>87</v>
          </cell>
          <cell r="I139">
            <v>276</v>
          </cell>
          <cell r="J139">
            <v>7015.75</v>
          </cell>
        </row>
        <row r="139">
          <cell r="M139">
            <v>0</v>
          </cell>
        </row>
        <row r="139">
          <cell r="Q139" t="str">
            <v>0.00</v>
          </cell>
          <cell r="R139">
            <v>40</v>
          </cell>
          <cell r="S139" t="str">
            <v>0.00</v>
          </cell>
        </row>
        <row r="140">
          <cell r="B140" t="str">
            <v>唐崇涛</v>
          </cell>
          <cell r="C140" t="str">
            <v>230222197407060659</v>
          </cell>
          <cell r="D140" t="str">
            <v>发泡车间</v>
          </cell>
          <cell r="E140" t="str">
            <v>操作工</v>
          </cell>
          <cell r="F140">
            <v>24</v>
          </cell>
          <cell r="G140">
            <v>192</v>
          </cell>
          <cell r="H140">
            <v>69</v>
          </cell>
          <cell r="I140">
            <v>261</v>
          </cell>
        </row>
        <row r="140">
          <cell r="M140">
            <v>5072.6</v>
          </cell>
        </row>
        <row r="140">
          <cell r="Q140" t="str">
            <v>0.00</v>
          </cell>
          <cell r="R140">
            <v>180</v>
          </cell>
          <cell r="S140" t="str">
            <v>0.00</v>
          </cell>
        </row>
        <row r="141">
          <cell r="B141" t="str">
            <v>田飞飞</v>
          </cell>
          <cell r="C141" t="str">
            <v>132930198712281125</v>
          </cell>
          <cell r="D141" t="str">
            <v>发泡车间</v>
          </cell>
          <cell r="E141" t="str">
            <v>操作工</v>
          </cell>
          <cell r="F141">
            <v>24</v>
          </cell>
          <cell r="G141">
            <v>194</v>
          </cell>
          <cell r="H141">
            <v>93.5</v>
          </cell>
          <cell r="I141">
            <v>287.5</v>
          </cell>
        </row>
        <row r="141">
          <cell r="M141">
            <v>5562.87</v>
          </cell>
        </row>
        <row r="141">
          <cell r="Q141" t="str">
            <v>0.00</v>
          </cell>
          <cell r="R141">
            <v>120</v>
          </cell>
          <cell r="S141" t="str">
            <v>0.00</v>
          </cell>
        </row>
        <row r="142">
          <cell r="B142" t="str">
            <v>张风瑞</v>
          </cell>
          <cell r="C142" t="str">
            <v>13293019780712112X</v>
          </cell>
          <cell r="D142" t="str">
            <v>发泡车间</v>
          </cell>
          <cell r="E142" t="str">
            <v>操作工</v>
          </cell>
          <cell r="F142">
            <v>18</v>
          </cell>
          <cell r="G142">
            <v>145.5</v>
          </cell>
          <cell r="H142">
            <v>66</v>
          </cell>
          <cell r="I142">
            <v>211.5</v>
          </cell>
        </row>
        <row r="142">
          <cell r="M142">
            <v>3801.16</v>
          </cell>
        </row>
        <row r="142">
          <cell r="Q142" t="str">
            <v>0.00</v>
          </cell>
          <cell r="R142">
            <v>140</v>
          </cell>
          <cell r="S142" t="str">
            <v>0.00</v>
          </cell>
        </row>
        <row r="143">
          <cell r="B143" t="str">
            <v>张云峰</v>
          </cell>
          <cell r="C143" t="str">
            <v>230123197104080012</v>
          </cell>
          <cell r="D143" t="str">
            <v>发泡车间</v>
          </cell>
          <cell r="E143" t="str">
            <v>操作工</v>
          </cell>
          <cell r="F143">
            <v>26</v>
          </cell>
          <cell r="G143">
            <v>208</v>
          </cell>
          <cell r="H143">
            <v>102.5</v>
          </cell>
          <cell r="I143">
            <v>310.5</v>
          </cell>
        </row>
        <row r="143">
          <cell r="M143">
            <v>6095.4</v>
          </cell>
        </row>
        <row r="143">
          <cell r="Q143" t="str">
            <v>0.00</v>
          </cell>
          <cell r="R143">
            <v>100</v>
          </cell>
          <cell r="S143" t="str">
            <v>0.00</v>
          </cell>
        </row>
        <row r="144">
          <cell r="B144" t="str">
            <v>董军</v>
          </cell>
          <cell r="C144" t="str">
            <v>132521197307163413</v>
          </cell>
          <cell r="D144" t="str">
            <v>发泡车间</v>
          </cell>
          <cell r="E144" t="str">
            <v>操作工</v>
          </cell>
          <cell r="F144">
            <v>26.5</v>
          </cell>
          <cell r="G144">
            <v>214</v>
          </cell>
          <cell r="H144">
            <v>109.5</v>
          </cell>
          <cell r="I144">
            <v>323.5</v>
          </cell>
        </row>
        <row r="144">
          <cell r="M144">
            <v>6582.14</v>
          </cell>
        </row>
        <row r="144">
          <cell r="Q144" t="str">
            <v>0.00</v>
          </cell>
          <cell r="R144">
            <v>340</v>
          </cell>
          <cell r="S144" t="str">
            <v>0.00</v>
          </cell>
        </row>
        <row r="145">
          <cell r="B145" t="str">
            <v>滕秀丽</v>
          </cell>
          <cell r="C145" t="str">
            <v>130983198310232428</v>
          </cell>
          <cell r="D145" t="str">
            <v>发泡车间</v>
          </cell>
          <cell r="E145" t="str">
            <v>操作工</v>
          </cell>
          <cell r="F145">
            <v>21</v>
          </cell>
          <cell r="G145">
            <v>167.5</v>
          </cell>
          <cell r="H145">
            <v>77.5</v>
          </cell>
          <cell r="I145">
            <v>245</v>
          </cell>
        </row>
        <row r="145">
          <cell r="M145">
            <v>4567.38</v>
          </cell>
        </row>
        <row r="145">
          <cell r="Q145" t="str">
            <v>0.00</v>
          </cell>
          <cell r="R145">
            <v>20</v>
          </cell>
          <cell r="S145" t="str">
            <v>0.00</v>
          </cell>
        </row>
        <row r="146">
          <cell r="B146" t="str">
            <v>刘辉</v>
          </cell>
          <cell r="C146" t="str">
            <v>130983197812275511</v>
          </cell>
          <cell r="D146" t="str">
            <v>发泡车间</v>
          </cell>
          <cell r="E146" t="str">
            <v>操作工</v>
          </cell>
          <cell r="F146">
            <v>2</v>
          </cell>
          <cell r="G146">
            <v>16</v>
          </cell>
          <cell r="H146">
            <v>6.5</v>
          </cell>
          <cell r="I146">
            <v>22.5</v>
          </cell>
        </row>
        <row r="146">
          <cell r="M146">
            <v>421.47</v>
          </cell>
        </row>
        <row r="146">
          <cell r="Q146" t="str">
            <v>0.00</v>
          </cell>
          <cell r="R146">
            <v>20</v>
          </cell>
          <cell r="S146" t="str">
            <v>0.00</v>
          </cell>
        </row>
        <row r="147">
          <cell r="B147" t="str">
            <v>张家辉</v>
          </cell>
          <cell r="C147" t="str">
            <v>13098319960116241X</v>
          </cell>
          <cell r="D147" t="str">
            <v>发泡车间</v>
          </cell>
          <cell r="E147" t="str">
            <v>操作工</v>
          </cell>
          <cell r="F147">
            <v>28</v>
          </cell>
          <cell r="G147">
            <v>223.5</v>
          </cell>
          <cell r="H147">
            <v>101</v>
          </cell>
          <cell r="I147">
            <v>324.5</v>
          </cell>
        </row>
        <row r="147">
          <cell r="M147">
            <v>6513</v>
          </cell>
        </row>
        <row r="147">
          <cell r="Q147" t="str">
            <v>0.00</v>
          </cell>
          <cell r="R147">
            <v>20</v>
          </cell>
          <cell r="S147" t="str">
            <v>0.00</v>
          </cell>
        </row>
        <row r="148">
          <cell r="B148" t="str">
            <v>刘石头</v>
          </cell>
          <cell r="C148" t="str">
            <v>130926199403023016</v>
          </cell>
          <cell r="D148" t="str">
            <v>发泡车间</v>
          </cell>
          <cell r="E148" t="str">
            <v>操作工</v>
          </cell>
          <cell r="F148">
            <v>11</v>
          </cell>
          <cell r="G148">
            <v>88</v>
          </cell>
          <cell r="H148">
            <v>34</v>
          </cell>
          <cell r="I148">
            <v>122</v>
          </cell>
        </row>
        <row r="148">
          <cell r="M148">
            <v>2159.66</v>
          </cell>
        </row>
        <row r="148">
          <cell r="Q148" t="str">
            <v>0.00</v>
          </cell>
          <cell r="R148">
            <v>20</v>
          </cell>
          <cell r="S148" t="str">
            <v>0.00</v>
          </cell>
        </row>
        <row r="149">
          <cell r="B149" t="str">
            <v>李宝英</v>
          </cell>
          <cell r="C149" t="str">
            <v>132930197905145328</v>
          </cell>
          <cell r="D149" t="str">
            <v>发泡车间</v>
          </cell>
          <cell r="E149" t="str">
            <v>操作工</v>
          </cell>
        </row>
        <row r="149">
          <cell r="M149">
            <v>0</v>
          </cell>
        </row>
        <row r="149">
          <cell r="Q149" t="str">
            <v>0.00</v>
          </cell>
          <cell r="R149" t="str">
            <v>0.00</v>
          </cell>
          <cell r="S149" t="str">
            <v>0.00</v>
          </cell>
        </row>
        <row r="150">
          <cell r="B150" t="str">
            <v>徐俊亭</v>
          </cell>
          <cell r="C150" t="str">
            <v>230321199109181717</v>
          </cell>
          <cell r="D150" t="str">
            <v>发泡车间</v>
          </cell>
          <cell r="E150" t="str">
            <v>发泡工</v>
          </cell>
          <cell r="F150">
            <v>16.5</v>
          </cell>
          <cell r="G150">
            <v>132</v>
          </cell>
          <cell r="H150">
            <v>60</v>
          </cell>
          <cell r="I150">
            <v>192</v>
          </cell>
        </row>
        <row r="150">
          <cell r="M150">
            <v>3575.95</v>
          </cell>
        </row>
        <row r="150">
          <cell r="Q150" t="str">
            <v>0.00</v>
          </cell>
          <cell r="R150" t="str">
            <v>0.00</v>
          </cell>
          <cell r="S150" t="str">
            <v>0.00</v>
          </cell>
        </row>
        <row r="151">
          <cell r="B151" t="str">
            <v>滕家源</v>
          </cell>
          <cell r="C151" t="str">
            <v>130983200204292013</v>
          </cell>
          <cell r="D151" t="str">
            <v>发泡车间</v>
          </cell>
          <cell r="E151" t="str">
            <v>发泡工</v>
          </cell>
          <cell r="F151">
            <v>24</v>
          </cell>
          <cell r="G151">
            <v>193</v>
          </cell>
          <cell r="H151">
            <v>82</v>
          </cell>
          <cell r="I151">
            <v>275</v>
          </cell>
        </row>
        <row r="151">
          <cell r="M151">
            <v>5394.62</v>
          </cell>
        </row>
        <row r="151">
          <cell r="Q151" t="str">
            <v>0.00</v>
          </cell>
          <cell r="R151" t="str">
            <v>0.00</v>
          </cell>
          <cell r="S151" t="str">
            <v>0.00</v>
          </cell>
        </row>
        <row r="152">
          <cell r="B152" t="str">
            <v>强帅</v>
          </cell>
          <cell r="C152" t="str">
            <v>130921200411301235</v>
          </cell>
          <cell r="D152" t="str">
            <v>发泡车间</v>
          </cell>
          <cell r="E152" t="str">
            <v>发泡工</v>
          </cell>
          <cell r="F152">
            <v>27</v>
          </cell>
          <cell r="G152">
            <v>216.5</v>
          </cell>
          <cell r="H152">
            <v>108.5</v>
          </cell>
          <cell r="I152">
            <v>325</v>
          </cell>
        </row>
        <row r="152">
          <cell r="M152">
            <v>6586.55</v>
          </cell>
        </row>
        <row r="152">
          <cell r="Q152" t="str">
            <v>0.00</v>
          </cell>
          <cell r="R152" t="str">
            <v>0.00</v>
          </cell>
          <cell r="S152" t="str">
            <v>0.00</v>
          </cell>
        </row>
        <row r="153">
          <cell r="B153" t="str">
            <v>李加宏</v>
          </cell>
          <cell r="C153" t="str">
            <v>130921200505251216</v>
          </cell>
          <cell r="D153" t="str">
            <v>发泡车间</v>
          </cell>
          <cell r="E153" t="str">
            <v>发泡工</v>
          </cell>
          <cell r="F153">
            <v>28</v>
          </cell>
          <cell r="G153">
            <v>224</v>
          </cell>
          <cell r="H153">
            <v>112</v>
          </cell>
          <cell r="I153">
            <v>336</v>
          </cell>
        </row>
        <row r="153">
          <cell r="M153">
            <v>7005.9</v>
          </cell>
        </row>
        <row r="153">
          <cell r="Q153" t="str">
            <v>0.00</v>
          </cell>
          <cell r="R153" t="str">
            <v>0.00</v>
          </cell>
          <cell r="S153" t="str">
            <v>0.00</v>
          </cell>
        </row>
        <row r="154">
          <cell r="B154" t="str">
            <v>杨圣泉</v>
          </cell>
          <cell r="C154" t="str">
            <v>130981200306272416</v>
          </cell>
          <cell r="D154" t="str">
            <v>发泡车间</v>
          </cell>
          <cell r="E154" t="str">
            <v>发泡工</v>
          </cell>
          <cell r="F154">
            <v>26</v>
          </cell>
          <cell r="G154">
            <v>208</v>
          </cell>
          <cell r="H154">
            <v>94</v>
          </cell>
          <cell r="I154">
            <v>302</v>
          </cell>
        </row>
        <row r="154">
          <cell r="M154">
            <v>5972.66</v>
          </cell>
        </row>
        <row r="154">
          <cell r="Q154" t="str">
            <v>0.00</v>
          </cell>
          <cell r="R154" t="str">
            <v>0.00</v>
          </cell>
          <cell r="S154" t="str">
            <v>0.00</v>
          </cell>
        </row>
        <row r="155">
          <cell r="B155" t="str">
            <v>孙凤丽</v>
          </cell>
          <cell r="C155" t="str">
            <v>130924198002104221</v>
          </cell>
          <cell r="D155" t="str">
            <v>发泡车间</v>
          </cell>
          <cell r="E155" t="str">
            <v>发泡工</v>
          </cell>
          <cell r="F155">
            <v>1</v>
          </cell>
          <cell r="G155">
            <v>8</v>
          </cell>
          <cell r="H155">
            <v>3.5</v>
          </cell>
          <cell r="I155">
            <v>11.5</v>
          </cell>
        </row>
        <row r="155">
          <cell r="M155">
            <v>216.05</v>
          </cell>
        </row>
        <row r="155">
          <cell r="Q155" t="str">
            <v>0.00</v>
          </cell>
          <cell r="R155" t="str">
            <v>0.00</v>
          </cell>
          <cell r="S155" t="str">
            <v>0.00</v>
          </cell>
        </row>
        <row r="156">
          <cell r="B156" t="str">
            <v>迟艳云</v>
          </cell>
          <cell r="C156" t="str">
            <v>130983198404105024</v>
          </cell>
          <cell r="D156" t="str">
            <v>发泡车间</v>
          </cell>
          <cell r="E156" t="str">
            <v>发泡工</v>
          </cell>
          <cell r="F156">
            <v>23</v>
          </cell>
          <cell r="G156">
            <v>185</v>
          </cell>
          <cell r="H156">
            <v>91</v>
          </cell>
          <cell r="I156">
            <v>276</v>
          </cell>
        </row>
        <row r="156">
          <cell r="M156">
            <v>5112.69</v>
          </cell>
        </row>
        <row r="156">
          <cell r="Q156" t="str">
            <v>0.00</v>
          </cell>
          <cell r="R156" t="str">
            <v>0.00</v>
          </cell>
          <cell r="S156" t="str">
            <v>0.00</v>
          </cell>
        </row>
        <row r="157">
          <cell r="B157" t="str">
            <v>王野</v>
          </cell>
          <cell r="C157" t="str">
            <v>232700199703272111</v>
          </cell>
          <cell r="D157" t="str">
            <v>发泡车间</v>
          </cell>
          <cell r="E157" t="str">
            <v>发泡工</v>
          </cell>
          <cell r="F157">
            <v>25</v>
          </cell>
          <cell r="G157">
            <v>202</v>
          </cell>
          <cell r="H157">
            <v>90.5</v>
          </cell>
          <cell r="I157">
            <v>292.5</v>
          </cell>
        </row>
        <row r="157">
          <cell r="M157">
            <v>5505.18</v>
          </cell>
        </row>
        <row r="157">
          <cell r="Q157" t="str">
            <v>0.00</v>
          </cell>
          <cell r="R157" t="str">
            <v>0.00</v>
          </cell>
          <cell r="S157" t="str">
            <v>0.00</v>
          </cell>
        </row>
        <row r="158">
          <cell r="B158" t="str">
            <v>赵金鹏</v>
          </cell>
          <cell r="C158" t="str">
            <v>130983199804010336</v>
          </cell>
          <cell r="D158" t="str">
            <v>发泡车间</v>
          </cell>
          <cell r="E158" t="str">
            <v>组装工</v>
          </cell>
          <cell r="F158">
            <v>27</v>
          </cell>
          <cell r="G158">
            <v>215</v>
          </cell>
          <cell r="H158">
            <v>91</v>
          </cell>
          <cell r="I158">
            <v>306</v>
          </cell>
        </row>
        <row r="158">
          <cell r="M158">
            <v>6109.32</v>
          </cell>
        </row>
        <row r="158">
          <cell r="Q158" t="str">
            <v>0.00</v>
          </cell>
          <cell r="R158" t="str">
            <v>0.00</v>
          </cell>
          <cell r="S158" t="str">
            <v>0.00</v>
          </cell>
        </row>
        <row r="159">
          <cell r="B159" t="str">
            <v>韩永路</v>
          </cell>
          <cell r="C159" t="str">
            <v>130929198008165414</v>
          </cell>
          <cell r="D159" t="str">
            <v>发泡车间</v>
          </cell>
          <cell r="E159" t="str">
            <v>组装工</v>
          </cell>
          <cell r="F159">
            <v>13</v>
          </cell>
          <cell r="G159">
            <v>104</v>
          </cell>
          <cell r="H159">
            <v>49.5</v>
          </cell>
          <cell r="I159">
            <v>153.5</v>
          </cell>
        </row>
        <row r="159">
          <cell r="M159">
            <v>2749.76</v>
          </cell>
        </row>
        <row r="159">
          <cell r="Q159" t="str">
            <v>0.00</v>
          </cell>
          <cell r="R159" t="str">
            <v>0.00</v>
          </cell>
          <cell r="S159" t="str">
            <v>0.00</v>
          </cell>
        </row>
        <row r="160">
          <cell r="B160" t="str">
            <v>刘梦鹤</v>
          </cell>
          <cell r="C160" t="str">
            <v>130983199306174557</v>
          </cell>
          <cell r="D160" t="str">
            <v>座椅总装车间</v>
          </cell>
          <cell r="E160" t="str">
            <v>组装工</v>
          </cell>
          <cell r="F160">
            <v>21</v>
          </cell>
          <cell r="G160">
            <v>168</v>
          </cell>
          <cell r="H160">
            <v>79.5</v>
          </cell>
          <cell r="I160">
            <v>247.5</v>
          </cell>
          <cell r="J160">
            <v>6925.05</v>
          </cell>
        </row>
        <row r="160">
          <cell r="M160">
            <v>0</v>
          </cell>
        </row>
        <row r="160">
          <cell r="Q160">
            <v>0</v>
          </cell>
          <cell r="R160">
            <v>40</v>
          </cell>
          <cell r="S160" t="str">
            <v>0.00</v>
          </cell>
        </row>
        <row r="161">
          <cell r="B161" t="str">
            <v>刘柏林</v>
          </cell>
          <cell r="C161" t="str">
            <v>132930199409233512</v>
          </cell>
          <cell r="D161" t="str">
            <v>座椅总装车间</v>
          </cell>
          <cell r="E161" t="str">
            <v>组装工</v>
          </cell>
          <cell r="F161">
            <v>22</v>
          </cell>
          <cell r="G161">
            <v>174.5</v>
          </cell>
          <cell r="H161">
            <v>62.5</v>
          </cell>
          <cell r="I161">
            <v>237</v>
          </cell>
          <cell r="J161">
            <v>7115.7</v>
          </cell>
        </row>
        <row r="161">
          <cell r="M161">
            <v>0</v>
          </cell>
        </row>
        <row r="161">
          <cell r="Q161">
            <v>0</v>
          </cell>
          <cell r="R161">
            <v>160</v>
          </cell>
          <cell r="S161" t="str">
            <v>0.00</v>
          </cell>
        </row>
        <row r="162">
          <cell r="B162" t="str">
            <v>张猛</v>
          </cell>
          <cell r="C162" t="str">
            <v>130983199810300516</v>
          </cell>
          <cell r="D162" t="str">
            <v>座椅总装车间</v>
          </cell>
          <cell r="E162" t="str">
            <v>操作工</v>
          </cell>
          <cell r="F162">
            <v>24</v>
          </cell>
          <cell r="G162">
            <v>190.5</v>
          </cell>
          <cell r="H162">
            <v>58</v>
          </cell>
          <cell r="I162">
            <v>248.5</v>
          </cell>
        </row>
        <row r="162">
          <cell r="M162">
            <v>5821.8</v>
          </cell>
        </row>
        <row r="162">
          <cell r="Q162">
            <v>0</v>
          </cell>
          <cell r="R162">
            <v>200</v>
          </cell>
          <cell r="S162" t="str">
            <v>0.00</v>
          </cell>
        </row>
        <row r="163">
          <cell r="B163" t="str">
            <v>马强</v>
          </cell>
          <cell r="C163" t="str">
            <v>132930199605060313</v>
          </cell>
          <cell r="D163" t="str">
            <v>座椅总装车间</v>
          </cell>
          <cell r="E163" t="str">
            <v>组装工</v>
          </cell>
          <cell r="F163">
            <v>15</v>
          </cell>
          <cell r="G163">
            <v>123.5</v>
          </cell>
          <cell r="H163">
            <v>54</v>
          </cell>
          <cell r="I163">
            <v>177.5</v>
          </cell>
        </row>
        <row r="163">
          <cell r="M163">
            <v>3402.6</v>
          </cell>
        </row>
        <row r="163">
          <cell r="Q163" t="str">
            <v>0.00</v>
          </cell>
          <cell r="R163">
            <v>40</v>
          </cell>
          <cell r="S163" t="str">
            <v>0.00</v>
          </cell>
        </row>
        <row r="164">
          <cell r="B164" t="str">
            <v>李加弘</v>
          </cell>
          <cell r="C164" t="str">
            <v>130983200302025015</v>
          </cell>
          <cell r="D164" t="str">
            <v>座椅总装车间</v>
          </cell>
          <cell r="E164" t="str">
            <v>组装工</v>
          </cell>
          <cell r="F164">
            <v>19.5</v>
          </cell>
          <cell r="G164">
            <v>162.5</v>
          </cell>
          <cell r="H164">
            <v>56</v>
          </cell>
          <cell r="I164">
            <v>218.5</v>
          </cell>
        </row>
        <row r="164">
          <cell r="M164">
            <v>4097.4</v>
          </cell>
        </row>
        <row r="164">
          <cell r="Q164" t="str">
            <v>0.00</v>
          </cell>
          <cell r="R164">
            <v>40</v>
          </cell>
          <cell r="S164" t="str">
            <v>0.00</v>
          </cell>
        </row>
        <row r="165">
          <cell r="B165" t="str">
            <v>张坤</v>
          </cell>
          <cell r="C165" t="str">
            <v>132930199310160536</v>
          </cell>
          <cell r="D165" t="str">
            <v>座椅总装车间</v>
          </cell>
          <cell r="E165" t="str">
            <v>组装工</v>
          </cell>
          <cell r="F165">
            <v>20</v>
          </cell>
          <cell r="G165">
            <v>166.5</v>
          </cell>
          <cell r="H165">
            <v>66</v>
          </cell>
          <cell r="I165">
            <v>232.5</v>
          </cell>
        </row>
        <row r="165">
          <cell r="M165">
            <v>4593.4</v>
          </cell>
        </row>
        <row r="165">
          <cell r="Q165" t="str">
            <v>0.00</v>
          </cell>
          <cell r="R165">
            <v>160</v>
          </cell>
          <cell r="S165" t="str">
            <v>0.00</v>
          </cell>
        </row>
        <row r="166">
          <cell r="B166" t="str">
            <v>王凯</v>
          </cell>
          <cell r="C166" t="str">
            <v>130983199809050310</v>
          </cell>
          <cell r="D166" t="str">
            <v>座椅总装车间</v>
          </cell>
          <cell r="E166" t="str">
            <v>组装工</v>
          </cell>
          <cell r="F166">
            <v>20</v>
          </cell>
          <cell r="G166">
            <v>164.5</v>
          </cell>
          <cell r="H166">
            <v>54.5</v>
          </cell>
          <cell r="I166">
            <v>219</v>
          </cell>
        </row>
        <row r="166">
          <cell r="M166">
            <v>4343.2</v>
          </cell>
        </row>
        <row r="166">
          <cell r="Q166" t="str">
            <v>0.00</v>
          </cell>
          <cell r="R166">
            <v>180</v>
          </cell>
          <cell r="S166" t="str">
            <v>0.00</v>
          </cell>
        </row>
        <row r="167">
          <cell r="B167" t="str">
            <v>王艳</v>
          </cell>
          <cell r="C167" t="str">
            <v>132930199211102824</v>
          </cell>
          <cell r="D167" t="str">
            <v>座椅总装车间</v>
          </cell>
          <cell r="E167" t="str">
            <v>打标员</v>
          </cell>
          <cell r="F167">
            <v>21</v>
          </cell>
          <cell r="G167">
            <v>168</v>
          </cell>
          <cell r="H167">
            <v>60</v>
          </cell>
          <cell r="I167">
            <v>228</v>
          </cell>
        </row>
        <row r="167">
          <cell r="M167">
            <v>4436.4</v>
          </cell>
        </row>
        <row r="167">
          <cell r="Q167" t="str">
            <v>0.00</v>
          </cell>
          <cell r="R167">
            <v>40</v>
          </cell>
          <cell r="S167" t="str">
            <v>0.00</v>
          </cell>
        </row>
        <row r="168">
          <cell r="B168" t="str">
            <v>宋秉鑫</v>
          </cell>
          <cell r="C168" t="str">
            <v>130983200208022432</v>
          </cell>
          <cell r="D168" t="str">
            <v>座椅总装车间</v>
          </cell>
          <cell r="E168" t="str">
            <v>组装工</v>
          </cell>
          <cell r="F168">
            <v>20</v>
          </cell>
          <cell r="G168">
            <v>165.5</v>
          </cell>
          <cell r="H168">
            <v>65</v>
          </cell>
          <cell r="I168">
            <v>230.5</v>
          </cell>
        </row>
        <row r="168">
          <cell r="M168">
            <v>4551.4</v>
          </cell>
        </row>
        <row r="168">
          <cell r="Q168" t="str">
            <v>0.00</v>
          </cell>
          <cell r="R168">
            <v>40</v>
          </cell>
          <cell r="S168" t="str">
            <v>0.00</v>
          </cell>
        </row>
        <row r="169">
          <cell r="B169" t="str">
            <v>王忠梅</v>
          </cell>
          <cell r="C169" t="str">
            <v>132924197602053226</v>
          </cell>
          <cell r="D169" t="str">
            <v>座椅总装车间</v>
          </cell>
          <cell r="E169" t="str">
            <v>组装工</v>
          </cell>
          <cell r="F169">
            <v>20</v>
          </cell>
          <cell r="G169">
            <v>161.5</v>
          </cell>
          <cell r="H169">
            <v>71</v>
          </cell>
          <cell r="I169">
            <v>232.5</v>
          </cell>
        </row>
        <row r="169">
          <cell r="M169">
            <v>4292.6</v>
          </cell>
        </row>
        <row r="169">
          <cell r="Q169" t="str">
            <v>0.00</v>
          </cell>
          <cell r="R169">
            <v>140</v>
          </cell>
          <cell r="S169" t="str">
            <v>0.00</v>
          </cell>
        </row>
        <row r="170">
          <cell r="B170" t="str">
            <v>李素元</v>
          </cell>
          <cell r="C170" t="str">
            <v>140322197708231515</v>
          </cell>
          <cell r="D170" t="str">
            <v>座椅总装车间</v>
          </cell>
          <cell r="E170" t="str">
            <v>组装工</v>
          </cell>
          <cell r="F170">
            <v>24</v>
          </cell>
          <cell r="G170">
            <v>190.5</v>
          </cell>
          <cell r="H170">
            <v>63.5</v>
          </cell>
          <cell r="I170">
            <v>254</v>
          </cell>
        </row>
        <row r="170">
          <cell r="M170">
            <v>5170.2</v>
          </cell>
        </row>
        <row r="170">
          <cell r="Q170" t="str">
            <v>0.00</v>
          </cell>
          <cell r="R170">
            <v>60</v>
          </cell>
          <cell r="S170" t="str">
            <v>0.00</v>
          </cell>
        </row>
        <row r="171">
          <cell r="B171" t="str">
            <v>李冉</v>
          </cell>
          <cell r="C171" t="str">
            <v>132930199801223511</v>
          </cell>
          <cell r="D171" t="str">
            <v>座椅总装车间</v>
          </cell>
          <cell r="E171" t="str">
            <v>组装工</v>
          </cell>
          <cell r="F171">
            <v>20</v>
          </cell>
          <cell r="G171">
            <v>165</v>
          </cell>
          <cell r="H171">
            <v>60.5</v>
          </cell>
          <cell r="I171">
            <v>225.5</v>
          </cell>
        </row>
        <row r="171">
          <cell r="M171">
            <v>4460.8</v>
          </cell>
        </row>
        <row r="171">
          <cell r="Q171" t="str">
            <v>0.00</v>
          </cell>
          <cell r="R171">
            <v>60</v>
          </cell>
          <cell r="S171" t="str">
            <v>0.00</v>
          </cell>
        </row>
        <row r="172">
          <cell r="B172" t="str">
            <v>李冬旭</v>
          </cell>
          <cell r="C172" t="str">
            <v>130983199901120713</v>
          </cell>
          <cell r="D172" t="str">
            <v>座椅总装车间</v>
          </cell>
          <cell r="E172" t="str">
            <v>组装工</v>
          </cell>
          <cell r="F172">
            <v>20</v>
          </cell>
          <cell r="G172">
            <v>161.5</v>
          </cell>
          <cell r="H172">
            <v>73</v>
          </cell>
          <cell r="I172">
            <v>234.5</v>
          </cell>
        </row>
        <row r="172">
          <cell r="M172">
            <v>4559.2</v>
          </cell>
        </row>
        <row r="172">
          <cell r="Q172" t="str">
            <v>0.00</v>
          </cell>
          <cell r="R172">
            <v>40</v>
          </cell>
          <cell r="S172" t="str">
            <v>0.00</v>
          </cell>
        </row>
        <row r="173">
          <cell r="B173" t="str">
            <v>李忠峰</v>
          </cell>
          <cell r="C173" t="str">
            <v>130983198602105332</v>
          </cell>
          <cell r="D173" t="str">
            <v>座椅总装车间</v>
          </cell>
          <cell r="E173" t="str">
            <v>组装工</v>
          </cell>
          <cell r="F173">
            <v>12</v>
          </cell>
          <cell r="G173">
            <v>95.5</v>
          </cell>
          <cell r="H173">
            <v>34.5</v>
          </cell>
          <cell r="I173">
            <v>130</v>
          </cell>
        </row>
        <row r="173">
          <cell r="M173">
            <v>2454.6</v>
          </cell>
        </row>
        <row r="173">
          <cell r="Q173" t="str">
            <v>0.00</v>
          </cell>
          <cell r="R173">
            <v>120</v>
          </cell>
          <cell r="S173" t="str">
            <v>0.00</v>
          </cell>
        </row>
        <row r="174">
          <cell r="B174" t="str">
            <v>孙立梅</v>
          </cell>
          <cell r="C174" t="str">
            <v>130921198212061021</v>
          </cell>
          <cell r="D174" t="str">
            <v>座椅总装车间</v>
          </cell>
          <cell r="E174" t="str">
            <v>检验员</v>
          </cell>
          <cell r="F174">
            <v>20</v>
          </cell>
          <cell r="G174">
            <v>156</v>
          </cell>
          <cell r="H174">
            <v>36</v>
          </cell>
          <cell r="I174">
            <v>192</v>
          </cell>
        </row>
        <row r="174">
          <cell r="M174">
            <v>3790.2</v>
          </cell>
        </row>
        <row r="174">
          <cell r="Q174">
            <v>450</v>
          </cell>
          <cell r="R174">
            <v>40</v>
          </cell>
          <cell r="S174" t="str">
            <v>0.00</v>
          </cell>
        </row>
        <row r="175">
          <cell r="B175" t="str">
            <v>董金岭</v>
          </cell>
          <cell r="C175" t="str">
            <v>132930198212310516</v>
          </cell>
          <cell r="D175" t="str">
            <v>座椅总装车间</v>
          </cell>
          <cell r="E175" t="str">
            <v>组装工</v>
          </cell>
          <cell r="F175">
            <v>19.5</v>
          </cell>
          <cell r="G175">
            <v>159.5</v>
          </cell>
          <cell r="H175">
            <v>75</v>
          </cell>
          <cell r="I175">
            <v>234.5</v>
          </cell>
        </row>
        <row r="175">
          <cell r="M175">
            <v>4329.4</v>
          </cell>
        </row>
        <row r="175">
          <cell r="Q175" t="str">
            <v>0.00</v>
          </cell>
          <cell r="R175">
            <v>20</v>
          </cell>
          <cell r="S175" t="str">
            <v>0.00</v>
          </cell>
        </row>
        <row r="176">
          <cell r="B176" t="str">
            <v>张家旺</v>
          </cell>
          <cell r="C176" t="str">
            <v>130924200111284276</v>
          </cell>
          <cell r="D176" t="str">
            <v>座椅总装车间</v>
          </cell>
          <cell r="E176" t="str">
            <v>组装工</v>
          </cell>
          <cell r="F176">
            <v>18</v>
          </cell>
          <cell r="G176">
            <v>150</v>
          </cell>
          <cell r="H176">
            <v>51.5</v>
          </cell>
          <cell r="I176">
            <v>201.5</v>
          </cell>
        </row>
        <row r="176">
          <cell r="M176">
            <v>3910.8</v>
          </cell>
        </row>
        <row r="176">
          <cell r="Q176" t="str">
            <v>0.00</v>
          </cell>
          <cell r="R176">
            <v>40</v>
          </cell>
          <cell r="S176" t="str">
            <v>0.00</v>
          </cell>
        </row>
        <row r="177">
          <cell r="B177" t="str">
            <v>李玉静</v>
          </cell>
          <cell r="C177" t="str">
            <v>130983198807101423</v>
          </cell>
          <cell r="D177" t="str">
            <v>座椅总装车间</v>
          </cell>
          <cell r="E177" t="str">
            <v>组装工</v>
          </cell>
          <cell r="F177">
            <v>19.5</v>
          </cell>
          <cell r="G177">
            <v>162.5</v>
          </cell>
          <cell r="H177">
            <v>57</v>
          </cell>
          <cell r="I177">
            <v>219.5</v>
          </cell>
        </row>
        <row r="177">
          <cell r="M177">
            <v>4349.8</v>
          </cell>
        </row>
        <row r="177">
          <cell r="Q177">
            <v>450</v>
          </cell>
          <cell r="R177">
            <v>40</v>
          </cell>
          <cell r="S177" t="str">
            <v>0.00</v>
          </cell>
        </row>
        <row r="178">
          <cell r="B178" t="str">
            <v>张跃进</v>
          </cell>
          <cell r="C178" t="str">
            <v>130983199908181113</v>
          </cell>
          <cell r="D178" t="str">
            <v>座椅总装车间</v>
          </cell>
          <cell r="E178" t="str">
            <v>操作工</v>
          </cell>
          <cell r="F178">
            <v>24</v>
          </cell>
          <cell r="G178">
            <v>190</v>
          </cell>
          <cell r="H178">
            <v>57.5</v>
          </cell>
          <cell r="I178">
            <v>247.5</v>
          </cell>
        </row>
        <row r="178">
          <cell r="M178">
            <v>5052.6</v>
          </cell>
        </row>
        <row r="178">
          <cell r="Q178" t="str">
            <v>0.00</v>
          </cell>
          <cell r="R178">
            <v>20</v>
          </cell>
          <cell r="S178" t="str">
            <v>0.00</v>
          </cell>
        </row>
        <row r="179">
          <cell r="B179" t="str">
            <v>张振宇</v>
          </cell>
          <cell r="C179" t="str">
            <v>130921198501251614</v>
          </cell>
          <cell r="D179" t="str">
            <v>座椅总装车间</v>
          </cell>
          <cell r="E179" t="str">
            <v>操作工</v>
          </cell>
          <cell r="F179">
            <v>17</v>
          </cell>
          <cell r="G179">
            <v>140.5</v>
          </cell>
          <cell r="H179">
            <v>49</v>
          </cell>
          <cell r="I179">
            <v>189.5</v>
          </cell>
        </row>
        <row r="179">
          <cell r="M179">
            <v>3683.4</v>
          </cell>
        </row>
        <row r="179">
          <cell r="Q179" t="str">
            <v>0.00</v>
          </cell>
          <cell r="R179">
            <v>20</v>
          </cell>
          <cell r="S179" t="str">
            <v>0.00</v>
          </cell>
        </row>
        <row r="180">
          <cell r="B180" t="str">
            <v>窦向前</v>
          </cell>
          <cell r="C180" t="str">
            <v>130983199008241117</v>
          </cell>
          <cell r="D180" t="str">
            <v>座椅总装车间</v>
          </cell>
          <cell r="E180" t="str">
            <v>操作工</v>
          </cell>
          <cell r="F180">
            <v>23</v>
          </cell>
          <cell r="G180">
            <v>183</v>
          </cell>
          <cell r="H180">
            <v>73</v>
          </cell>
          <cell r="I180">
            <v>256</v>
          </cell>
        </row>
        <row r="180">
          <cell r="M180">
            <v>5053.2</v>
          </cell>
        </row>
        <row r="180">
          <cell r="Q180" t="str">
            <v>0.00</v>
          </cell>
          <cell r="R180">
            <v>20</v>
          </cell>
          <cell r="S180" t="str">
            <v>0.00</v>
          </cell>
        </row>
        <row r="181">
          <cell r="B181" t="str">
            <v>王培亮</v>
          </cell>
          <cell r="C181" t="str">
            <v>132924197704103212</v>
          </cell>
          <cell r="D181" t="str">
            <v>座椅总装车间</v>
          </cell>
          <cell r="E181" t="str">
            <v>组装工</v>
          </cell>
          <cell r="F181">
            <v>21</v>
          </cell>
          <cell r="G181">
            <v>168</v>
          </cell>
          <cell r="H181">
            <v>75</v>
          </cell>
          <cell r="I181">
            <v>243</v>
          </cell>
        </row>
        <row r="181">
          <cell r="M181">
            <v>4735</v>
          </cell>
        </row>
        <row r="181">
          <cell r="Q181" t="str">
            <v>0.00</v>
          </cell>
          <cell r="R181">
            <v>140</v>
          </cell>
          <cell r="S181" t="str">
            <v>0.00</v>
          </cell>
        </row>
        <row r="182">
          <cell r="B182" t="str">
            <v>张俊苓</v>
          </cell>
          <cell r="C182" t="str">
            <v>13293019780907112X</v>
          </cell>
          <cell r="D182" t="str">
            <v>座椅总装车间</v>
          </cell>
          <cell r="E182" t="str">
            <v>组装工</v>
          </cell>
          <cell r="F182">
            <v>19</v>
          </cell>
          <cell r="G182">
            <v>153.5</v>
          </cell>
          <cell r="H182">
            <v>68</v>
          </cell>
          <cell r="I182">
            <v>221.5</v>
          </cell>
        </row>
        <row r="182">
          <cell r="M182">
            <v>3997.8</v>
          </cell>
        </row>
        <row r="182">
          <cell r="Q182">
            <v>450</v>
          </cell>
          <cell r="R182">
            <v>200</v>
          </cell>
          <cell r="S182" t="str">
            <v>0.00</v>
          </cell>
        </row>
        <row r="183">
          <cell r="B183" t="str">
            <v>潘彪</v>
          </cell>
          <cell r="C183" t="str">
            <v>130927198604294236</v>
          </cell>
          <cell r="D183" t="str">
            <v>座椅总装车间</v>
          </cell>
          <cell r="E183" t="str">
            <v>组装工</v>
          </cell>
          <cell r="F183">
            <v>18.5</v>
          </cell>
          <cell r="G183">
            <v>144</v>
          </cell>
          <cell r="H183">
            <v>7</v>
          </cell>
          <cell r="I183">
            <v>151</v>
          </cell>
        </row>
        <row r="183">
          <cell r="M183">
            <v>2855.6</v>
          </cell>
        </row>
        <row r="183">
          <cell r="Q183" t="str">
            <v>0.00</v>
          </cell>
          <cell r="R183" t="str">
            <v>0.00</v>
          </cell>
          <cell r="S183" t="str">
            <v>0.00</v>
          </cell>
        </row>
        <row r="184">
          <cell r="B184" t="str">
            <v>孙尧</v>
          </cell>
          <cell r="C184" t="str">
            <v>130983199805223018</v>
          </cell>
          <cell r="D184" t="str">
            <v>座椅总装车间</v>
          </cell>
          <cell r="E184" t="str">
            <v>组装工</v>
          </cell>
          <cell r="F184">
            <v>19.5</v>
          </cell>
          <cell r="G184">
            <v>158</v>
          </cell>
          <cell r="H184">
            <v>52</v>
          </cell>
          <cell r="I184">
            <v>210</v>
          </cell>
        </row>
        <row r="184">
          <cell r="M184">
            <v>3952.6</v>
          </cell>
        </row>
        <row r="184">
          <cell r="Q184" t="str">
            <v>0.00</v>
          </cell>
          <cell r="R184" t="str">
            <v>0.00</v>
          </cell>
          <cell r="S184" t="str">
            <v>0.00</v>
          </cell>
        </row>
        <row r="185">
          <cell r="B185" t="str">
            <v>王彦华</v>
          </cell>
          <cell r="C185" t="str">
            <v>372922198411046062</v>
          </cell>
          <cell r="D185" t="str">
            <v>座椅总装车间</v>
          </cell>
          <cell r="E185" t="str">
            <v>组装工</v>
          </cell>
          <cell r="F185">
            <v>24</v>
          </cell>
          <cell r="G185">
            <v>189.5</v>
          </cell>
          <cell r="H185">
            <v>58</v>
          </cell>
          <cell r="I185">
            <v>247.5</v>
          </cell>
        </row>
        <row r="185">
          <cell r="M185">
            <v>4800</v>
          </cell>
        </row>
        <row r="185">
          <cell r="Q185">
            <v>450</v>
          </cell>
          <cell r="R185">
            <v>20</v>
          </cell>
          <cell r="S185" t="str">
            <v>0.00</v>
          </cell>
        </row>
        <row r="186">
          <cell r="B186" t="str">
            <v>张家赫</v>
          </cell>
          <cell r="C186" t="str">
            <v>130983200404281810</v>
          </cell>
          <cell r="D186" t="str">
            <v>座椅总装车间</v>
          </cell>
          <cell r="E186" t="str">
            <v>组装工</v>
          </cell>
          <cell r="F186">
            <v>20.5</v>
          </cell>
          <cell r="G186">
            <v>166</v>
          </cell>
          <cell r="H186">
            <v>73</v>
          </cell>
          <cell r="I186">
            <v>239</v>
          </cell>
        </row>
        <row r="186">
          <cell r="M186">
            <v>4654.6</v>
          </cell>
        </row>
        <row r="186">
          <cell r="Q186" t="str">
            <v>0.00</v>
          </cell>
          <cell r="R186" t="str">
            <v>0.00</v>
          </cell>
          <cell r="S186" t="str">
            <v>0.00</v>
          </cell>
        </row>
        <row r="187">
          <cell r="B187" t="str">
            <v>刘荣骏</v>
          </cell>
          <cell r="C187" t="str">
            <v>130983200301105531</v>
          </cell>
          <cell r="D187" t="str">
            <v>座椅总装车间</v>
          </cell>
          <cell r="E187" t="str">
            <v>组装工</v>
          </cell>
          <cell r="F187">
            <v>11</v>
          </cell>
          <cell r="G187">
            <v>93</v>
          </cell>
          <cell r="H187">
            <v>37.5</v>
          </cell>
          <cell r="I187">
            <v>130.5</v>
          </cell>
        </row>
        <row r="187">
          <cell r="M187">
            <v>2460.6</v>
          </cell>
        </row>
        <row r="187">
          <cell r="Q187" t="str">
            <v>0.00</v>
          </cell>
          <cell r="R187" t="str">
            <v>0.00</v>
          </cell>
          <cell r="S187" t="str">
            <v>0.00</v>
          </cell>
        </row>
        <row r="188">
          <cell r="B188" t="str">
            <v>孙其锐</v>
          </cell>
          <cell r="C188" t="str">
            <v>130983200408253016</v>
          </cell>
          <cell r="D188" t="str">
            <v>座椅总装车间</v>
          </cell>
          <cell r="E188" t="str">
            <v>组装工</v>
          </cell>
          <cell r="F188">
            <v>10.5</v>
          </cell>
          <cell r="G188">
            <v>85</v>
          </cell>
          <cell r="H188">
            <v>34</v>
          </cell>
          <cell r="I188">
            <v>119</v>
          </cell>
        </row>
        <row r="188">
          <cell r="M188">
            <v>2108</v>
          </cell>
        </row>
        <row r="188">
          <cell r="Q188" t="str">
            <v>0.00</v>
          </cell>
          <cell r="R188" t="str">
            <v>0.00</v>
          </cell>
          <cell r="S188" t="str">
            <v>0.00</v>
          </cell>
        </row>
        <row r="189">
          <cell r="B189" t="str">
            <v>合计</v>
          </cell>
        </row>
        <row r="189">
          <cell r="F189">
            <v>4020.5</v>
          </cell>
          <cell r="G189">
            <v>33295</v>
          </cell>
          <cell r="H189">
            <v>9825.5</v>
          </cell>
          <cell r="I189">
            <v>43120.5</v>
          </cell>
          <cell r="J189">
            <v>55740.2</v>
          </cell>
          <cell r="K189">
            <v>0</v>
          </cell>
          <cell r="L189">
            <v>0</v>
          </cell>
          <cell r="M189">
            <v>817046.32</v>
          </cell>
          <cell r="N189">
            <v>0</v>
          </cell>
          <cell r="O189">
            <v>984</v>
          </cell>
          <cell r="P189">
            <v>0</v>
          </cell>
          <cell r="Q189">
            <v>12891</v>
          </cell>
          <cell r="R189">
            <v>15060</v>
          </cell>
          <cell r="S18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897.7537962963" refreshedBy="WuYanxia" recordCount="131">
  <cacheSource type="worksheet">
    <worksheetSource ref="B2:R133" sheet="劳务费"/>
  </cacheSource>
  <cacheFields count="17">
    <cacheField name="车间" numFmtId="0">
      <sharedItems count="18">
        <s v="冲压车间"/>
        <s v="底座车间"/>
        <s v="发泡车间"/>
        <s v="电泳车间"/>
        <s v="后视镜车间"/>
        <s v="缝纫车间"/>
        <s v="焊接车间"/>
        <s v="生产管理科——金属件"/>
        <s v="喷涂车间"/>
        <s v="注塑车间"/>
        <s v="1.0轻卡"/>
        <s v="2.0重卡"/>
        <s v="3.0-H6"/>
        <s v="制造技术部"/>
        <s v="物业部"/>
        <s v="销售服务科"/>
        <s v="售后服务科"/>
        <s v="食堂"/>
      </sharedItems>
    </cacheField>
    <cacheField name="姓名" numFmtId="0">
      <sharedItems count="130">
        <s v="王泓"/>
        <s v="陈勃行"/>
        <s v="刘海军"/>
        <s v="刘金岗"/>
        <s v="杨瑞"/>
        <s v="张建华"/>
        <s v="赵翔鹏"/>
        <s v="陈鑫伟"/>
        <s v="李玉祥"/>
        <s v="荣冬明"/>
        <s v="滕奉艳"/>
        <s v="王进"/>
        <s v="杨成丽"/>
        <s v="张国营"/>
        <s v="宋华栋"/>
        <s v="于建凯"/>
        <s v="黄平贵"/>
        <s v="刘展旭"/>
        <s v="张明豪"/>
        <s v="王明辉"/>
        <s v="邓博学"/>
        <s v="刘嘉盛"/>
        <s v="赵学林"/>
        <s v="王兴祖"/>
        <s v="安家瑞"/>
        <s v="王瀚文"/>
        <s v="张琰坤"/>
        <s v="郭继超"/>
        <s v="翟庆彬"/>
        <s v="李文祖"/>
        <s v="刘家旭"/>
        <s v="从恩健"/>
        <s v="付杰"/>
        <s v="尹俊花"/>
        <s v="王治飞"/>
        <s v="李利苹"/>
        <s v="常琳"/>
        <s v="孙明明"/>
        <s v="郭俊文"/>
        <s v="律宗博"/>
        <s v="史家硕"/>
        <s v="赵晶晶"/>
        <s v="白晓轩"/>
        <s v="庄永梅"/>
        <s v="孙学文"/>
        <s v="白济宇"/>
        <s v="董昭鹏"/>
        <s v="姜彦旭"/>
        <s v="姜长余"/>
        <s v="李燕峰"/>
        <s v="刘树祯"/>
        <s v="孙建硕"/>
        <s v="徐嘉乐"/>
        <s v="刘娟娟"/>
        <s v="秦耀政"/>
        <s v="胡翠翠"/>
        <s v="米硕"/>
        <s v="范秀花"/>
        <s v="马伟凯"/>
        <s v="王靖霖"/>
        <s v="王化川"/>
        <s v="宋悦瑞"/>
        <s v="冯博"/>
        <s v="王佳乐"/>
        <s v="魏俊如"/>
        <s v="赵文滕"/>
        <s v="赵星宇"/>
        <s v="宋骅骏"/>
        <s v="张俊平"/>
        <s v="张如珍"/>
        <s v="白丽霞"/>
        <s v="刘俊玲"/>
        <s v="李国双"/>
        <s v="陈伊苒"/>
        <s v="邓哲"/>
        <s v="马金凤"/>
        <s v="赵文彬"/>
        <s v="杨琴丽"/>
        <s v="宋映"/>
        <s v="赵雪翔"/>
        <s v="白坤"/>
        <s v="宝欣航"/>
        <s v="刘树烨"/>
        <s v="李浩郡"/>
        <s v="刘海城"/>
        <s v="姚鉴钊"/>
        <s v="郭万奇"/>
        <s v="李咏轩"/>
        <s v="张峻康"/>
        <s v="赵起皓"/>
        <s v="刘昌林"/>
        <s v="赵增坤"/>
        <s v="米祥瑞"/>
        <s v="付晓军"/>
        <s v="冯峻"/>
        <s v="王化成"/>
        <s v="叶朋鑫"/>
        <s v="郑景泰"/>
        <s v="孙铜锴"/>
        <s v="郝树军"/>
        <s v="范淑菁"/>
        <s v="王建国"/>
        <s v="郭瑞超"/>
        <s v="易春凤"/>
        <s v="赵永昌"/>
        <s v="张俊婷"/>
        <s v="孙英健"/>
        <s v="李久远"/>
        <s v="刘宝洪"/>
        <s v="臧洪瑞"/>
        <s v="徐俊亭"/>
        <s v="许宝华"/>
        <s v="陈婷"/>
        <s v="杨小燕"/>
        <s v="张春玉"/>
        <s v="刘瑜"/>
        <s v="胡承志"/>
        <s v="刘海明"/>
        <s v="张德林"/>
        <s v="郭来祥"/>
        <s v="董宪忠"/>
        <s v="吕少武"/>
        <s v="张鹏"/>
        <s v="孔德佳"/>
        <s v="张长江"/>
        <s v="杜林"/>
        <s v="张志强"/>
        <s v="张洪军"/>
        <s v="任玉环"/>
        <s v="宋静"/>
      </sharedItems>
    </cacheField>
    <cacheField name="入职时间" numFmtId="0">
      <sharedItems containsBlank="1" count="2">
        <s v="操作工"/>
        <m/>
      </sharedItems>
    </cacheField>
    <cacheField name="出勤天数" numFmtId="0">
      <sharedItems containsSemiMixedTypes="0" containsString="0" containsNumber="1" minValue="0" maxValue="31" count="47">
        <n v="22.5"/>
        <n v="26"/>
        <n v="20"/>
        <n v="17"/>
        <n v="5"/>
        <n v="20.5"/>
        <n v="3"/>
        <n v="4"/>
        <n v="6"/>
        <n v="4.5"/>
        <n v="1"/>
        <n v="28.5"/>
        <n v="17.5"/>
        <n v="8.5"/>
        <n v="26.5"/>
        <n v="24"/>
        <n v="24.5"/>
        <n v="27"/>
        <n v="2"/>
        <n v="23"/>
        <n v="21.5"/>
        <n v="25"/>
        <n v="28"/>
        <n v="21"/>
        <n v="10"/>
        <n v="19.5"/>
        <n v="29.5"/>
        <n v="27.5"/>
        <n v="29"/>
        <n v="13"/>
        <n v="30"/>
        <n v="7"/>
        <n v="5.5"/>
        <n v="15"/>
        <n v="16"/>
        <n v="8"/>
        <n v="31"/>
        <n v="13.5"/>
        <n v="11.5"/>
        <n v="14.5"/>
        <n v="14"/>
        <n v="22"/>
        <n v="18"/>
        <n v="23.5"/>
        <n v="15.5"/>
        <n v="11"/>
        <n v="3.5"/>
      </sharedItems>
    </cacheField>
    <cacheField name="日常工时" numFmtId="0">
      <sharedItems containsSemiMixedTypes="0" containsString="0" containsNumber="1" minValue="0" maxValue="248" count="81">
        <n v="237.5"/>
        <n v="208"/>
        <n v="160"/>
        <n v="136"/>
        <n v="211"/>
        <n v="40"/>
        <n v="164"/>
        <n v="24"/>
        <n v="32"/>
        <n v="48"/>
        <n v="36"/>
        <n v="8"/>
        <n v="236"/>
        <n v="239.5"/>
        <n v="169"/>
        <n v="70"/>
        <n v="50.5"/>
        <n v="215.5"/>
        <n v="223.5"/>
        <n v="213.5"/>
        <n v="208.5"/>
        <n v="214.5"/>
        <n v="16"/>
        <n v="182.5"/>
        <n v="173.5"/>
        <n v="200"/>
        <n v="223"/>
        <n v="168"/>
        <n v="86"/>
        <n v="220"/>
        <n v="217"/>
        <n v="234"/>
        <n v="106"/>
        <n v="214"/>
        <n v="104"/>
        <n v="247"/>
        <n v="56"/>
        <n v="44"/>
        <n v="120"/>
        <n v="128"/>
        <n v="64"/>
        <n v="184"/>
        <n v="62"/>
        <n v="248"/>
        <n v="222"/>
        <n v="216"/>
        <n v="107"/>
        <n v="98.5"/>
        <n v="115"/>
        <n v="215"/>
        <n v="170.5"/>
        <n v="159.5"/>
        <n v="111"/>
        <n v="7.5"/>
        <n v="119"/>
        <n v="175"/>
        <n v="232"/>
        <n v="224"/>
        <n v="212"/>
        <n v="204"/>
        <n v="231.5"/>
        <n v="224.5"/>
        <n v="203"/>
        <n v="142"/>
        <n v="226"/>
        <n v="196"/>
        <n v="135.5"/>
        <n v="144"/>
        <n v="161"/>
        <n v="187"/>
        <n v="90"/>
        <n v="236.5"/>
        <n v="244.5"/>
        <n v="240"/>
        <n v="231"/>
        <n v="88"/>
        <n v="112"/>
        <n v="198.5"/>
        <n v="178.5"/>
        <n v="211.5"/>
        <n v="28"/>
      </sharedItems>
    </cacheField>
    <cacheField name="日常工价" numFmtId="0">
      <sharedItems containsString="0" containsBlank="1" containsNumber="1" minValue="0" maxValue="20" count="6">
        <n v="19"/>
        <n v="18"/>
        <n v="18.5"/>
        <n v="20"/>
        <n v="19.5"/>
        <m/>
      </sharedItems>
    </cacheField>
    <cacheField name="日常工资" numFmtId="0">
      <sharedItems containsString="0" containsBlank="1" containsNumber="1" minValue="0" maxValue="4960" count="91">
        <n v="4512.5"/>
        <n v="3952"/>
        <n v="3040"/>
        <n v="2584"/>
        <n v="4009"/>
        <n v="760"/>
        <n v="3116"/>
        <n v="456"/>
        <n v="608"/>
        <n v="912"/>
        <n v="684"/>
        <n v="152"/>
        <n v="4484"/>
        <n v="4550.5"/>
        <n v="3211"/>
        <n v="1330"/>
        <n v="959.5"/>
        <n v="4094.5"/>
        <n v="4246.5"/>
        <n v="4056.5"/>
        <n v="3961.5"/>
        <n v="3861"/>
        <n v="288"/>
        <n v="3285"/>
        <n v="3123"/>
        <n v="3600"/>
        <n v="4014"/>
        <n v="864"/>
        <n v="3024"/>
        <n v="1548"/>
        <n v="3700"/>
        <n v="3848"/>
        <n v="3200"/>
        <n v="4720"/>
        <n v="4400"/>
        <n v="4123"/>
        <n v="4446"/>
        <n v="2014"/>
        <n v="4066"/>
        <n v="1976"/>
        <n v="4693"/>
        <n v="1064"/>
        <n v="836"/>
        <n v="2280"/>
        <n v="2432"/>
        <n v="1216"/>
        <n v="304"/>
        <n v="3496"/>
        <n v="1178"/>
        <n v="4960"/>
        <n v="4440"/>
        <n v="4104"/>
        <n v="2140"/>
        <n v="1773"/>
        <n v="2070"/>
        <n v="3870"/>
        <n v="3069"/>
        <n v="2871"/>
        <n v="1998"/>
        <n v="135"/>
        <n v="2142"/>
        <n v="3150"/>
        <n v="4176"/>
        <n v="4032"/>
        <n v="3816"/>
        <n v="3672"/>
        <n v="2160"/>
        <n v="2304"/>
        <n v="3744"/>
        <n v="3960"/>
        <n v="4514.25"/>
        <n v="3588"/>
        <n v="4377.75"/>
        <n v="3958.5"/>
        <n v="2769"/>
        <n v="4407"/>
        <n v="3822"/>
        <n v="2642.25"/>
        <n v="2808"/>
        <n v="3139.5"/>
        <n v="4212"/>
        <n v="4368"/>
        <n v="3646.5"/>
        <n v="2496"/>
        <n v="1755"/>
        <n v="156"/>
        <n v="1248"/>
        <n v="1092"/>
        <n v="4611.75"/>
        <n v="0"/>
        <m/>
      </sharedItems>
    </cacheField>
    <cacheField name="加班工时" numFmtId="0">
      <sharedItems containsSemiMixedTypes="0" containsString="0" containsNumber="1" minValue="0" maxValue="190.5" count="97">
        <n v="112.54"/>
        <n v="99"/>
        <n v="60"/>
        <n v="64"/>
        <n v="70"/>
        <n v="15"/>
        <n v="87"/>
        <n v="86"/>
        <n v="10"/>
        <n v="12"/>
        <n v="13"/>
        <n v="18"/>
        <n v="16"/>
        <n v="2"/>
        <n v="104.5"/>
        <n v="93"/>
        <n v="61.5"/>
        <n v="25"/>
        <n v="7"/>
        <n v="80"/>
        <n v="85.5"/>
        <n v="76.5"/>
        <n v="71"/>
        <n v="72"/>
        <n v="6"/>
        <n v="62"/>
        <n v="65.5"/>
        <n v="83.5"/>
        <n v="31"/>
        <n v="120.5"/>
        <n v="37.5"/>
        <n v="58"/>
        <n v="62.5"/>
        <n v="68.5"/>
        <n v="102"/>
        <n v="67.5"/>
        <n v="71.5"/>
        <n v="50"/>
        <n v="122.5"/>
        <n v="36"/>
        <n v="17.5"/>
        <n v="43"/>
        <n v="48"/>
        <n v="21.5"/>
        <n v="76"/>
        <n v="130.5"/>
        <n v="59"/>
        <n v="109.5"/>
        <n v="0"/>
        <n v="51.5"/>
        <n v="42"/>
        <n v="54"/>
        <n v="69.5"/>
        <n v="73.5"/>
        <n v="35.5"/>
        <n v="43.5"/>
        <n v="45"/>
        <n v="90"/>
        <n v="137"/>
        <n v="100"/>
        <n v="95"/>
        <n v="109"/>
        <n v="59.5"/>
        <n v="107"/>
        <n v="124"/>
        <n v="121.5"/>
        <n v="117.5"/>
        <n v="106"/>
        <n v="105.5"/>
        <n v="106.5"/>
        <n v="61"/>
        <n v="74.5"/>
        <n v="116"/>
        <n v="133"/>
        <n v="114"/>
        <n v="125"/>
        <n v="63"/>
        <n v="140"/>
        <n v="57.5"/>
        <n v="5.5"/>
        <n v="31.5"/>
        <n v="27"/>
        <n v="156"/>
        <n v="136"/>
        <n v="119"/>
        <n v="138"/>
        <n v="127"/>
        <n v="74"/>
        <n v="89"/>
        <n v="177.5"/>
        <n v="190.5"/>
        <n v="94"/>
        <n v="22"/>
        <n v="36.5"/>
        <n v="88"/>
        <n v="38"/>
        <n v="140.5"/>
      </sharedItems>
    </cacheField>
    <cacheField name="加班工价" numFmtId="0">
      <sharedItems containsString="0" containsBlank="1" containsNumber="1" minValue="0" maxValue="20.5" count="6">
        <n v="19"/>
        <n v="20"/>
        <n v="18"/>
        <n v="18.5"/>
        <n v="20.5"/>
        <m/>
      </sharedItems>
    </cacheField>
    <cacheField name="加班工资" numFmtId="0">
      <sharedItems containsString="0" containsBlank="1" containsNumber="1" minValue="0" maxValue="3198" count="94">
        <n v="2138.26"/>
        <n v="1881"/>
        <n v="1140"/>
        <n v="1216"/>
        <n v="1330"/>
        <n v="285"/>
        <n v="1653"/>
        <n v="1634"/>
        <n v="190"/>
        <n v="228"/>
        <n v="247"/>
        <n v="342"/>
        <n v="304"/>
        <n v="40"/>
        <n v="2090"/>
        <n v="1860"/>
        <n v="1230"/>
        <n v="500"/>
        <n v="140"/>
        <n v="1600"/>
        <n v="1710"/>
        <n v="1530"/>
        <n v="1420"/>
        <n v="1296"/>
        <n v="108"/>
        <n v="1116"/>
        <n v="1179"/>
        <n v="1440"/>
        <n v="1503"/>
        <n v="558"/>
        <n v="2169"/>
        <n v="675"/>
        <n v="1073"/>
        <n v="1156.25"/>
        <n v="1370"/>
        <n v="2040"/>
        <n v="1670"/>
        <n v="1301.5"/>
        <n v="1282.5"/>
        <n v="712.5"/>
        <n v="1358.5"/>
        <n v="950"/>
        <n v="2327.5"/>
        <n v="684"/>
        <n v="332.5"/>
        <n v="817"/>
        <n v="912"/>
        <n v="408.5"/>
        <n v="114"/>
        <n v="1444"/>
        <n v="2610"/>
        <n v="1180"/>
        <n v="2190"/>
        <n v="0"/>
        <n v="1030"/>
        <n v="756"/>
        <n v="972"/>
        <n v="1251"/>
        <n v="1548"/>
        <n v="1323"/>
        <n v="639"/>
        <n v="783"/>
        <n v="810"/>
        <n v="1620"/>
        <n v="2466"/>
        <n v="1800"/>
        <n v="1962"/>
        <n v="1044"/>
        <n v="1071"/>
        <n v="1926"/>
        <n v="2232"/>
        <n v="2187"/>
        <n v="2408.75"/>
        <n v="2234.5"/>
        <n v="2173"/>
        <n v="1568.25"/>
        <n v="1763"/>
        <n v="2162.75"/>
        <n v="2183.25"/>
        <n v="1209.5"/>
        <n v="1250.5"/>
        <n v="1527.25"/>
        <n v="2378"/>
        <n v="2726.5"/>
        <n v="2337"/>
        <n v="2562.5"/>
        <n v="1291.5"/>
        <n v="2870"/>
        <n v="1178.75"/>
        <n v="112.75"/>
        <n v="645.75"/>
        <n v="553.5"/>
        <n v="3198"/>
        <m/>
      </sharedItems>
    </cacheField>
    <cacheField name="奖惩" numFmtId="0">
      <sharedItems containsSemiMixedTypes="0" containsString="0" containsNumber="1" minValue="-933.35" maxValue="546" count="34">
        <n v="0"/>
        <n v="-209"/>
        <n v="-50"/>
        <n v="-888.2"/>
        <n v="-60"/>
        <n v="-116.46"/>
        <n v="-96.13"/>
        <n v="-52.54"/>
        <n v="-120"/>
        <n v="-30"/>
        <n v="-75"/>
        <n v="-45"/>
        <n v="260"/>
        <n v="140"/>
        <n v="120"/>
        <n v="-233.7"/>
        <n v="-619.4"/>
        <n v="-184.9"/>
        <n v="300"/>
        <n v="180"/>
        <n v="220"/>
        <n v="150"/>
        <n v="-933.35"/>
        <n v="50"/>
        <n v="-53.75"/>
        <n v="-378.75"/>
        <n v="232"/>
        <n v="546"/>
        <n v="430"/>
        <n v="-20"/>
        <n v="-27.6"/>
        <n v="-76.64"/>
        <n v="-64.38"/>
        <n v="100"/>
      </sharedItems>
    </cacheField>
    <cacheField name="工资小计" numFmtId="0">
      <sharedItems containsSemiMixedTypes="0" containsString="0" containsNumber="1" minValue="0" maxValue="10929.34" count="127">
        <n v="6650.76"/>
        <n v="5833"/>
        <n v="4180"/>
        <n v="3800"/>
        <n v="5339"/>
        <n v="836"/>
        <n v="4769"/>
        <n v="5536"/>
        <n v="646"/>
        <n v="703"/>
        <n v="1254"/>
        <n v="988"/>
        <n v="1045"/>
        <n v="192"/>
        <n v="6574"/>
        <n v="6410.5"/>
        <n v="3552.8"/>
        <n v="1830"/>
        <n v="1099.5"/>
        <n v="5694.5"/>
        <n v="5956.5"/>
        <n v="5526.5"/>
        <n v="5381.5"/>
        <n v="5157"/>
        <n v="396"/>
        <n v="4284.54"/>
        <n v="4302"/>
        <n v="4943.87"/>
        <n v="5464.46"/>
        <n v="1422"/>
        <n v="5073"/>
        <n v="2193"/>
        <n v="4773"/>
        <n v="5004.25"/>
        <n v="4570"/>
        <n v="6760"/>
        <n v="6070"/>
        <n v="5349.5"/>
        <n v="5683.5"/>
        <n v="2986.5"/>
        <n v="5424.5"/>
        <n v="3066"/>
        <n v="7020.5"/>
        <n v="1868"/>
        <n v="934.8"/>
        <n v="2477.6"/>
        <n v="3344"/>
        <n v="1439.6"/>
        <n v="418"/>
        <n v="4940"/>
        <n v="1510.5"/>
        <n v="7570"/>
        <n v="5920"/>
        <n v="6910"/>
        <n v="4104"/>
        <n v="3350"/>
        <n v="2529"/>
        <n v="4257"/>
        <n v="3291"/>
        <n v="5418"/>
        <n v="4392"/>
        <n v="3627"/>
        <n v="2637"/>
        <n v="135"/>
        <n v="2925"/>
        <n v="3960"/>
        <n v="5796"/>
        <n v="6618"/>
        <n v="5616"/>
        <n v="5502"/>
        <n v="5994"/>
        <n v="3204"/>
        <n v="3375"/>
        <n v="5790"/>
        <n v="3540"/>
        <n v="6192"/>
        <n v="6583"/>
        <n v="7073"/>
        <n v="5792.5"/>
        <n v="6550.75"/>
        <n v="5526.75"/>
        <n v="4532"/>
        <n v="6569.75"/>
        <n v="5945.25"/>
        <n v="3851.75"/>
        <n v="4058.5"/>
        <n v="3733.4"/>
        <n v="6590"/>
        <n v="7094.5"/>
        <n v="6033.5"/>
        <n v="6774.5"/>
        <n v="3787.5"/>
        <n v="7238"/>
        <n v="2933.75"/>
        <n v="215"/>
        <n v="1515"/>
        <n v="1645.5"/>
        <n v="7809.75"/>
        <n v="7325.25"/>
        <n v="7458.85"/>
        <n v="7909"/>
        <n v="7651.55"/>
        <n v="10929.34"/>
        <n v="4252.2"/>
        <n v="5399.65"/>
        <n v="5682"/>
        <n v="6628.5"/>
        <n v="6806.5"/>
        <n v="6150.1"/>
        <n v="5000"/>
        <n v="4500"/>
        <n v="2227.5"/>
        <n v="4290"/>
        <n v="4584"/>
        <n v="3810.4"/>
        <n v="6642"/>
        <n v="5599"/>
        <n v="4975"/>
        <n v="846.15"/>
        <n v="969.23"/>
        <n v="4600"/>
        <n v="6967.5"/>
        <n v="5550"/>
        <n v="3096.15"/>
        <n v="5300"/>
        <n v="6800"/>
        <n v="3500"/>
      </sharedItems>
    </cacheField>
    <cacheField name="饭补" numFmtId="0">
      <sharedItems containsString="0" containsBlank="1" containsNumber="1" minValue="0" maxValue="310" count="58">
        <n v="112.5"/>
        <n v="130"/>
        <n v="100"/>
        <n v="85"/>
        <n v="25"/>
        <n v="102.5"/>
        <n v="15"/>
        <n v="20"/>
        <n v="30"/>
        <n v="22.5"/>
        <n v="5"/>
        <n v="142.5"/>
        <n v="87.5"/>
        <n v="42.5"/>
        <n v="132.5"/>
        <n v="120"/>
        <n v="122.5"/>
        <n v="135"/>
        <n v="10"/>
        <n v="115"/>
        <n v="107.5"/>
        <n v="125"/>
        <n v="140"/>
        <n v="105"/>
        <n v="50"/>
        <n v="250"/>
        <n v="260"/>
        <n v="97.5"/>
        <n v="147.5"/>
        <n v="275"/>
        <n v="145"/>
        <n v="300"/>
        <n v="35"/>
        <n v="27.5"/>
        <n v="75"/>
        <n v="80"/>
        <n v="40"/>
        <n v="155"/>
        <n v="137.5"/>
        <n v="67.5"/>
        <n v="57.5"/>
        <n v="72.5"/>
        <n v="70"/>
        <n v="110"/>
        <n v="150"/>
        <n v="285"/>
        <n v="90"/>
        <n v="117.5"/>
        <n v="295"/>
        <n v="290"/>
        <n v="310"/>
        <n v="180"/>
        <n v="245"/>
        <n v="270"/>
        <m/>
        <n v="230"/>
        <n v="225"/>
        <n v="0"/>
      </sharedItems>
    </cacheField>
    <cacheField name="工龄工资" numFmtId="0">
      <sharedItems containsString="0" containsBlank="1" containsNumber="1" containsInteger="1" minValue="0" maxValue="220" count="6">
        <n v="0"/>
        <n v="200"/>
        <n v="220"/>
        <m/>
        <n v="100"/>
        <n v="20"/>
      </sharedItems>
    </cacheField>
    <cacheField name="岗补" numFmtId="0">
      <sharedItems containsString="0" containsBlank="1" containsNumber="1" minValue="0" maxValue="1062" count="22">
        <n v="1062"/>
        <m/>
        <n v="791"/>
        <n v="368"/>
        <n v="358.5"/>
        <n v="383"/>
        <n v="382.5"/>
        <n v="367"/>
        <n v="236"/>
        <n v="300"/>
        <n v="320"/>
        <n v="425.5"/>
        <n v="438.5"/>
        <n v="309"/>
        <n v="148.5"/>
        <n v="260"/>
        <n v="286.5"/>
        <n v="216.5"/>
        <n v="380.5"/>
        <n v="337.5"/>
        <n v="301.5"/>
        <n v="0"/>
      </sharedItems>
    </cacheField>
    <cacheField name="劳务费" numFmtId="0">
      <sharedItems containsSemiMixedTypes="0" containsString="0" containsNumber="1" containsInteger="1" minValue="0" maxValue="877" count="21">
        <n v="0"/>
        <n v="736"/>
        <n v="717"/>
        <n v="766"/>
        <n v="765"/>
        <n v="734"/>
        <n v="472"/>
        <n v="600"/>
        <n v="640"/>
        <n v="851"/>
        <n v="877"/>
        <n v="618"/>
        <n v="200"/>
        <n v="297"/>
        <n v="520"/>
        <n v="573"/>
        <n v="433"/>
        <n v="761"/>
        <n v="675"/>
        <n v="603"/>
        <n v="100"/>
      </sharedItems>
    </cacheField>
    <cacheField name="工资合计" numFmtId="0">
      <sharedItems containsSemiMixedTypes="0" containsString="0" containsNumber="1" minValue="0" maxValue="12330.34" count="129">
        <n v="7825.26"/>
        <n v="5963"/>
        <n v="4280"/>
        <n v="4676"/>
        <n v="5469"/>
        <n v="861"/>
        <n v="4871.5"/>
        <n v="5666"/>
        <n v="661"/>
        <n v="856"/>
        <n v="718"/>
        <n v="1284"/>
        <n v="1010.5"/>
        <n v="1070"/>
        <n v="197"/>
        <n v="6704"/>
        <n v="6553"/>
        <n v="3640.3"/>
        <n v="1872.5"/>
        <n v="1129.5"/>
        <n v="5824.5"/>
        <n v="6089"/>
        <n v="5646.5"/>
        <n v="5504"/>
        <n v="5292"/>
        <n v="406"/>
        <n v="4399.54"/>
        <n v="4409.5"/>
        <n v="5068.87"/>
        <n v="5604.46"/>
        <n v="1452"/>
        <n v="5178"/>
        <n v="2243"/>
        <n v="5023"/>
        <n v="5264.25"/>
        <n v="4667.5"/>
        <n v="6907.5"/>
        <n v="6345"/>
        <n v="5482"/>
        <n v="5828.5"/>
        <n v="3116.5"/>
        <n v="5554.5"/>
        <n v="3196"/>
        <n v="7320.5"/>
        <n v="1903"/>
        <n v="962.3"/>
        <n v="2552.6"/>
        <n v="3424"/>
        <n v="1479.6"/>
        <n v="428"/>
        <n v="5055"/>
        <n v="1545.5"/>
        <n v="7725"/>
        <n v="6057.5"/>
        <n v="7055"/>
        <n v="4239"/>
        <n v="3417.5"/>
        <n v="2586.5"/>
        <n v="4372"/>
        <n v="3363.5"/>
        <n v="5553"/>
        <n v="4499.5"/>
        <n v="3727"/>
        <n v="2707"/>
        <n v="140"/>
        <n v="3000"/>
        <n v="4070"/>
        <n v="5941"/>
        <n v="6758"/>
        <n v="5751"/>
        <n v="5632"/>
        <n v="6134"/>
        <n v="3279"/>
        <n v="3455"/>
        <n v="5920"/>
        <n v="3620"/>
        <n v="6332"/>
        <n v="6733"/>
        <n v="7358"/>
        <n v="5907.5"/>
        <n v="6688.25"/>
        <n v="5649.25"/>
        <n v="4617"/>
        <n v="6709.75"/>
        <n v="6067.75"/>
        <n v="3936.75"/>
        <n v="4148.5"/>
        <n v="3830.9"/>
        <n v="6720"/>
        <n v="7234.5"/>
        <n v="6151"/>
        <n v="6909.5"/>
        <n v="3942.5"/>
        <n v="7378"/>
        <n v="2991.25"/>
        <n v="220"/>
        <n v="1555"/>
        <n v="1680.5"/>
        <n v="8104.75"/>
        <n v="9151.25"/>
        <n v="9380.35"/>
        <n v="9368"/>
        <n v="9089.05"/>
        <n v="12330.34"/>
        <n v="5140.2"/>
        <n v="6974.65"/>
        <n v="6882"/>
        <n v="8315"/>
        <n v="8402"/>
        <n v="7347.1"/>
        <n v="5200"/>
        <n v="4700"/>
        <n v="2813"/>
        <n v="5320"/>
        <n v="5673.5"/>
        <n v="4684.9"/>
        <n v="8083.5"/>
        <n v="6886.5"/>
        <n v="6139.5"/>
        <n v="1086.15"/>
        <n v="1204.23"/>
        <n v="5032.4"/>
        <n v="7500.86"/>
        <n v="5960.62"/>
        <n v="3426.15"/>
        <n v="5500"/>
        <n v="7000"/>
        <n v="3700"/>
        <n v="412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1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0"/>
    <x v="1"/>
    <x v="1"/>
    <x v="0"/>
    <x v="1"/>
    <x v="1"/>
    <x v="0"/>
    <x v="1"/>
    <x v="0"/>
    <x v="1"/>
    <x v="1"/>
    <x v="0"/>
    <x v="1"/>
    <x v="0"/>
    <x v="1"/>
  </r>
  <r>
    <x v="0"/>
    <x v="2"/>
    <x v="0"/>
    <x v="2"/>
    <x v="2"/>
    <x v="0"/>
    <x v="2"/>
    <x v="2"/>
    <x v="0"/>
    <x v="2"/>
    <x v="0"/>
    <x v="2"/>
    <x v="2"/>
    <x v="0"/>
    <x v="1"/>
    <x v="0"/>
    <x v="2"/>
  </r>
  <r>
    <x v="0"/>
    <x v="3"/>
    <x v="0"/>
    <x v="3"/>
    <x v="3"/>
    <x v="0"/>
    <x v="3"/>
    <x v="3"/>
    <x v="0"/>
    <x v="3"/>
    <x v="0"/>
    <x v="3"/>
    <x v="3"/>
    <x v="0"/>
    <x v="2"/>
    <x v="0"/>
    <x v="3"/>
  </r>
  <r>
    <x v="0"/>
    <x v="4"/>
    <x v="0"/>
    <x v="1"/>
    <x v="4"/>
    <x v="0"/>
    <x v="4"/>
    <x v="4"/>
    <x v="0"/>
    <x v="4"/>
    <x v="0"/>
    <x v="4"/>
    <x v="1"/>
    <x v="0"/>
    <x v="1"/>
    <x v="0"/>
    <x v="4"/>
  </r>
  <r>
    <x v="0"/>
    <x v="5"/>
    <x v="0"/>
    <x v="4"/>
    <x v="5"/>
    <x v="0"/>
    <x v="5"/>
    <x v="5"/>
    <x v="0"/>
    <x v="5"/>
    <x v="1"/>
    <x v="5"/>
    <x v="4"/>
    <x v="0"/>
    <x v="1"/>
    <x v="0"/>
    <x v="5"/>
  </r>
  <r>
    <x v="0"/>
    <x v="6"/>
    <x v="0"/>
    <x v="5"/>
    <x v="6"/>
    <x v="0"/>
    <x v="6"/>
    <x v="6"/>
    <x v="0"/>
    <x v="6"/>
    <x v="0"/>
    <x v="6"/>
    <x v="5"/>
    <x v="0"/>
    <x v="1"/>
    <x v="0"/>
    <x v="6"/>
  </r>
  <r>
    <x v="0"/>
    <x v="7"/>
    <x v="0"/>
    <x v="1"/>
    <x v="1"/>
    <x v="0"/>
    <x v="1"/>
    <x v="7"/>
    <x v="0"/>
    <x v="7"/>
    <x v="2"/>
    <x v="7"/>
    <x v="1"/>
    <x v="0"/>
    <x v="1"/>
    <x v="0"/>
    <x v="7"/>
  </r>
  <r>
    <x v="0"/>
    <x v="8"/>
    <x v="0"/>
    <x v="6"/>
    <x v="7"/>
    <x v="0"/>
    <x v="7"/>
    <x v="8"/>
    <x v="0"/>
    <x v="8"/>
    <x v="0"/>
    <x v="8"/>
    <x v="6"/>
    <x v="0"/>
    <x v="1"/>
    <x v="0"/>
    <x v="8"/>
  </r>
  <r>
    <x v="0"/>
    <x v="9"/>
    <x v="0"/>
    <x v="7"/>
    <x v="8"/>
    <x v="0"/>
    <x v="8"/>
    <x v="9"/>
    <x v="0"/>
    <x v="9"/>
    <x v="0"/>
    <x v="5"/>
    <x v="7"/>
    <x v="0"/>
    <x v="1"/>
    <x v="0"/>
    <x v="9"/>
  </r>
  <r>
    <x v="0"/>
    <x v="10"/>
    <x v="0"/>
    <x v="6"/>
    <x v="7"/>
    <x v="0"/>
    <x v="7"/>
    <x v="10"/>
    <x v="0"/>
    <x v="10"/>
    <x v="0"/>
    <x v="9"/>
    <x v="6"/>
    <x v="0"/>
    <x v="1"/>
    <x v="0"/>
    <x v="10"/>
  </r>
  <r>
    <x v="0"/>
    <x v="11"/>
    <x v="0"/>
    <x v="8"/>
    <x v="9"/>
    <x v="0"/>
    <x v="9"/>
    <x v="11"/>
    <x v="0"/>
    <x v="11"/>
    <x v="0"/>
    <x v="10"/>
    <x v="8"/>
    <x v="0"/>
    <x v="1"/>
    <x v="0"/>
    <x v="11"/>
  </r>
  <r>
    <x v="0"/>
    <x v="12"/>
    <x v="0"/>
    <x v="9"/>
    <x v="10"/>
    <x v="0"/>
    <x v="10"/>
    <x v="12"/>
    <x v="0"/>
    <x v="12"/>
    <x v="0"/>
    <x v="11"/>
    <x v="9"/>
    <x v="0"/>
    <x v="1"/>
    <x v="0"/>
    <x v="12"/>
  </r>
  <r>
    <x v="0"/>
    <x v="13"/>
    <x v="0"/>
    <x v="4"/>
    <x v="5"/>
    <x v="0"/>
    <x v="5"/>
    <x v="5"/>
    <x v="0"/>
    <x v="5"/>
    <x v="0"/>
    <x v="12"/>
    <x v="4"/>
    <x v="0"/>
    <x v="1"/>
    <x v="0"/>
    <x v="13"/>
  </r>
  <r>
    <x v="0"/>
    <x v="5"/>
    <x v="0"/>
    <x v="4"/>
    <x v="5"/>
    <x v="0"/>
    <x v="5"/>
    <x v="5"/>
    <x v="0"/>
    <x v="5"/>
    <x v="1"/>
    <x v="5"/>
    <x v="4"/>
    <x v="0"/>
    <x v="1"/>
    <x v="0"/>
    <x v="5"/>
  </r>
  <r>
    <x v="1"/>
    <x v="14"/>
    <x v="0"/>
    <x v="10"/>
    <x v="11"/>
    <x v="0"/>
    <x v="11"/>
    <x v="13"/>
    <x v="1"/>
    <x v="13"/>
    <x v="0"/>
    <x v="13"/>
    <x v="10"/>
    <x v="0"/>
    <x v="1"/>
    <x v="0"/>
    <x v="14"/>
  </r>
  <r>
    <x v="1"/>
    <x v="15"/>
    <x v="0"/>
    <x v="1"/>
    <x v="12"/>
    <x v="0"/>
    <x v="12"/>
    <x v="14"/>
    <x v="1"/>
    <x v="14"/>
    <x v="0"/>
    <x v="14"/>
    <x v="1"/>
    <x v="0"/>
    <x v="1"/>
    <x v="0"/>
    <x v="15"/>
  </r>
  <r>
    <x v="1"/>
    <x v="16"/>
    <x v="0"/>
    <x v="11"/>
    <x v="13"/>
    <x v="0"/>
    <x v="13"/>
    <x v="15"/>
    <x v="1"/>
    <x v="15"/>
    <x v="0"/>
    <x v="15"/>
    <x v="11"/>
    <x v="0"/>
    <x v="1"/>
    <x v="0"/>
    <x v="16"/>
  </r>
  <r>
    <x v="1"/>
    <x v="17"/>
    <x v="0"/>
    <x v="12"/>
    <x v="14"/>
    <x v="0"/>
    <x v="14"/>
    <x v="16"/>
    <x v="1"/>
    <x v="16"/>
    <x v="3"/>
    <x v="16"/>
    <x v="12"/>
    <x v="0"/>
    <x v="1"/>
    <x v="0"/>
    <x v="17"/>
  </r>
  <r>
    <x v="1"/>
    <x v="18"/>
    <x v="0"/>
    <x v="13"/>
    <x v="15"/>
    <x v="0"/>
    <x v="15"/>
    <x v="17"/>
    <x v="1"/>
    <x v="17"/>
    <x v="0"/>
    <x v="17"/>
    <x v="13"/>
    <x v="0"/>
    <x v="1"/>
    <x v="0"/>
    <x v="18"/>
  </r>
  <r>
    <x v="1"/>
    <x v="19"/>
    <x v="0"/>
    <x v="8"/>
    <x v="16"/>
    <x v="0"/>
    <x v="16"/>
    <x v="18"/>
    <x v="1"/>
    <x v="18"/>
    <x v="0"/>
    <x v="18"/>
    <x v="8"/>
    <x v="0"/>
    <x v="1"/>
    <x v="0"/>
    <x v="19"/>
  </r>
  <r>
    <x v="1"/>
    <x v="20"/>
    <x v="0"/>
    <x v="1"/>
    <x v="17"/>
    <x v="0"/>
    <x v="17"/>
    <x v="19"/>
    <x v="1"/>
    <x v="19"/>
    <x v="0"/>
    <x v="19"/>
    <x v="1"/>
    <x v="0"/>
    <x v="1"/>
    <x v="0"/>
    <x v="20"/>
  </r>
  <r>
    <x v="1"/>
    <x v="21"/>
    <x v="0"/>
    <x v="14"/>
    <x v="18"/>
    <x v="0"/>
    <x v="18"/>
    <x v="20"/>
    <x v="1"/>
    <x v="20"/>
    <x v="0"/>
    <x v="20"/>
    <x v="14"/>
    <x v="0"/>
    <x v="1"/>
    <x v="0"/>
    <x v="21"/>
  </r>
  <r>
    <x v="1"/>
    <x v="22"/>
    <x v="0"/>
    <x v="15"/>
    <x v="19"/>
    <x v="0"/>
    <x v="19"/>
    <x v="21"/>
    <x v="1"/>
    <x v="21"/>
    <x v="4"/>
    <x v="21"/>
    <x v="15"/>
    <x v="0"/>
    <x v="1"/>
    <x v="0"/>
    <x v="22"/>
  </r>
  <r>
    <x v="1"/>
    <x v="23"/>
    <x v="0"/>
    <x v="16"/>
    <x v="20"/>
    <x v="0"/>
    <x v="20"/>
    <x v="22"/>
    <x v="1"/>
    <x v="22"/>
    <x v="0"/>
    <x v="22"/>
    <x v="16"/>
    <x v="0"/>
    <x v="1"/>
    <x v="0"/>
    <x v="23"/>
  </r>
  <r>
    <x v="2"/>
    <x v="24"/>
    <x v="0"/>
    <x v="17"/>
    <x v="21"/>
    <x v="1"/>
    <x v="21"/>
    <x v="23"/>
    <x v="2"/>
    <x v="23"/>
    <x v="0"/>
    <x v="23"/>
    <x v="17"/>
    <x v="0"/>
    <x v="1"/>
    <x v="0"/>
    <x v="24"/>
  </r>
  <r>
    <x v="2"/>
    <x v="25"/>
    <x v="0"/>
    <x v="18"/>
    <x v="22"/>
    <x v="1"/>
    <x v="22"/>
    <x v="24"/>
    <x v="2"/>
    <x v="24"/>
    <x v="0"/>
    <x v="24"/>
    <x v="18"/>
    <x v="0"/>
    <x v="1"/>
    <x v="0"/>
    <x v="25"/>
  </r>
  <r>
    <x v="2"/>
    <x v="26"/>
    <x v="0"/>
    <x v="19"/>
    <x v="23"/>
    <x v="1"/>
    <x v="23"/>
    <x v="25"/>
    <x v="2"/>
    <x v="25"/>
    <x v="5"/>
    <x v="25"/>
    <x v="19"/>
    <x v="0"/>
    <x v="1"/>
    <x v="0"/>
    <x v="26"/>
  </r>
  <r>
    <x v="2"/>
    <x v="27"/>
    <x v="0"/>
    <x v="20"/>
    <x v="24"/>
    <x v="1"/>
    <x v="24"/>
    <x v="26"/>
    <x v="2"/>
    <x v="26"/>
    <x v="0"/>
    <x v="26"/>
    <x v="20"/>
    <x v="0"/>
    <x v="1"/>
    <x v="0"/>
    <x v="27"/>
  </r>
  <r>
    <x v="2"/>
    <x v="28"/>
    <x v="0"/>
    <x v="21"/>
    <x v="25"/>
    <x v="1"/>
    <x v="25"/>
    <x v="19"/>
    <x v="2"/>
    <x v="27"/>
    <x v="6"/>
    <x v="27"/>
    <x v="21"/>
    <x v="0"/>
    <x v="1"/>
    <x v="0"/>
    <x v="28"/>
  </r>
  <r>
    <x v="2"/>
    <x v="29"/>
    <x v="0"/>
    <x v="22"/>
    <x v="26"/>
    <x v="1"/>
    <x v="26"/>
    <x v="27"/>
    <x v="2"/>
    <x v="28"/>
    <x v="7"/>
    <x v="28"/>
    <x v="22"/>
    <x v="0"/>
    <x v="1"/>
    <x v="0"/>
    <x v="29"/>
  </r>
  <r>
    <x v="3"/>
    <x v="30"/>
    <x v="0"/>
    <x v="8"/>
    <x v="9"/>
    <x v="1"/>
    <x v="27"/>
    <x v="28"/>
    <x v="2"/>
    <x v="29"/>
    <x v="0"/>
    <x v="29"/>
    <x v="8"/>
    <x v="0"/>
    <x v="1"/>
    <x v="0"/>
    <x v="30"/>
  </r>
  <r>
    <x v="3"/>
    <x v="31"/>
    <x v="0"/>
    <x v="23"/>
    <x v="27"/>
    <x v="1"/>
    <x v="28"/>
    <x v="29"/>
    <x v="2"/>
    <x v="30"/>
    <x v="8"/>
    <x v="30"/>
    <x v="23"/>
    <x v="0"/>
    <x v="1"/>
    <x v="0"/>
    <x v="31"/>
  </r>
  <r>
    <x v="4"/>
    <x v="32"/>
    <x v="0"/>
    <x v="24"/>
    <x v="28"/>
    <x v="1"/>
    <x v="29"/>
    <x v="30"/>
    <x v="2"/>
    <x v="31"/>
    <x v="9"/>
    <x v="31"/>
    <x v="24"/>
    <x v="0"/>
    <x v="1"/>
    <x v="0"/>
    <x v="32"/>
  </r>
  <r>
    <x v="5"/>
    <x v="33"/>
    <x v="0"/>
    <x v="21"/>
    <x v="25"/>
    <x v="2"/>
    <x v="30"/>
    <x v="31"/>
    <x v="3"/>
    <x v="32"/>
    <x v="0"/>
    <x v="32"/>
    <x v="25"/>
    <x v="0"/>
    <x v="1"/>
    <x v="0"/>
    <x v="33"/>
  </r>
  <r>
    <x v="5"/>
    <x v="34"/>
    <x v="0"/>
    <x v="1"/>
    <x v="1"/>
    <x v="2"/>
    <x v="31"/>
    <x v="32"/>
    <x v="3"/>
    <x v="33"/>
    <x v="0"/>
    <x v="33"/>
    <x v="26"/>
    <x v="0"/>
    <x v="1"/>
    <x v="0"/>
    <x v="34"/>
  </r>
  <r>
    <x v="5"/>
    <x v="35"/>
    <x v="0"/>
    <x v="1"/>
    <x v="1"/>
    <x v="2"/>
    <x v="31"/>
    <x v="32"/>
    <x v="3"/>
    <x v="33"/>
    <x v="0"/>
    <x v="33"/>
    <x v="26"/>
    <x v="0"/>
    <x v="1"/>
    <x v="0"/>
    <x v="34"/>
  </r>
  <r>
    <x v="6"/>
    <x v="36"/>
    <x v="0"/>
    <x v="25"/>
    <x v="2"/>
    <x v="3"/>
    <x v="32"/>
    <x v="33"/>
    <x v="1"/>
    <x v="34"/>
    <x v="0"/>
    <x v="34"/>
    <x v="27"/>
    <x v="0"/>
    <x v="1"/>
    <x v="0"/>
    <x v="35"/>
  </r>
  <r>
    <x v="6"/>
    <x v="37"/>
    <x v="0"/>
    <x v="26"/>
    <x v="12"/>
    <x v="3"/>
    <x v="33"/>
    <x v="34"/>
    <x v="1"/>
    <x v="35"/>
    <x v="0"/>
    <x v="35"/>
    <x v="28"/>
    <x v="0"/>
    <x v="1"/>
    <x v="0"/>
    <x v="36"/>
  </r>
  <r>
    <x v="6"/>
    <x v="38"/>
    <x v="0"/>
    <x v="27"/>
    <x v="29"/>
    <x v="3"/>
    <x v="34"/>
    <x v="27"/>
    <x v="1"/>
    <x v="36"/>
    <x v="0"/>
    <x v="36"/>
    <x v="29"/>
    <x v="0"/>
    <x v="1"/>
    <x v="0"/>
    <x v="37"/>
  </r>
  <r>
    <x v="6"/>
    <x v="39"/>
    <x v="0"/>
    <x v="14"/>
    <x v="30"/>
    <x v="0"/>
    <x v="35"/>
    <x v="33"/>
    <x v="0"/>
    <x v="37"/>
    <x v="10"/>
    <x v="37"/>
    <x v="14"/>
    <x v="0"/>
    <x v="1"/>
    <x v="0"/>
    <x v="38"/>
  </r>
  <r>
    <x v="6"/>
    <x v="40"/>
    <x v="0"/>
    <x v="28"/>
    <x v="31"/>
    <x v="0"/>
    <x v="36"/>
    <x v="35"/>
    <x v="0"/>
    <x v="38"/>
    <x v="11"/>
    <x v="38"/>
    <x v="30"/>
    <x v="0"/>
    <x v="1"/>
    <x v="0"/>
    <x v="39"/>
  </r>
  <r>
    <x v="6"/>
    <x v="41"/>
    <x v="0"/>
    <x v="29"/>
    <x v="32"/>
    <x v="0"/>
    <x v="37"/>
    <x v="30"/>
    <x v="0"/>
    <x v="39"/>
    <x v="12"/>
    <x v="39"/>
    <x v="1"/>
    <x v="0"/>
    <x v="1"/>
    <x v="0"/>
    <x v="40"/>
  </r>
  <r>
    <x v="6"/>
    <x v="42"/>
    <x v="0"/>
    <x v="1"/>
    <x v="33"/>
    <x v="0"/>
    <x v="38"/>
    <x v="36"/>
    <x v="0"/>
    <x v="40"/>
    <x v="0"/>
    <x v="40"/>
    <x v="1"/>
    <x v="0"/>
    <x v="1"/>
    <x v="0"/>
    <x v="41"/>
  </r>
  <r>
    <x v="6"/>
    <x v="43"/>
    <x v="0"/>
    <x v="29"/>
    <x v="34"/>
    <x v="0"/>
    <x v="39"/>
    <x v="37"/>
    <x v="0"/>
    <x v="41"/>
    <x v="13"/>
    <x v="41"/>
    <x v="1"/>
    <x v="0"/>
    <x v="1"/>
    <x v="0"/>
    <x v="42"/>
  </r>
  <r>
    <x v="6"/>
    <x v="44"/>
    <x v="0"/>
    <x v="30"/>
    <x v="35"/>
    <x v="0"/>
    <x v="40"/>
    <x v="38"/>
    <x v="0"/>
    <x v="42"/>
    <x v="0"/>
    <x v="42"/>
    <x v="31"/>
    <x v="0"/>
    <x v="1"/>
    <x v="0"/>
    <x v="43"/>
  </r>
  <r>
    <x v="6"/>
    <x v="45"/>
    <x v="0"/>
    <x v="31"/>
    <x v="36"/>
    <x v="0"/>
    <x v="41"/>
    <x v="39"/>
    <x v="0"/>
    <x v="43"/>
    <x v="14"/>
    <x v="43"/>
    <x v="32"/>
    <x v="0"/>
    <x v="1"/>
    <x v="0"/>
    <x v="44"/>
  </r>
  <r>
    <x v="6"/>
    <x v="46"/>
    <x v="0"/>
    <x v="32"/>
    <x v="37"/>
    <x v="0"/>
    <x v="42"/>
    <x v="40"/>
    <x v="0"/>
    <x v="44"/>
    <x v="15"/>
    <x v="44"/>
    <x v="33"/>
    <x v="0"/>
    <x v="1"/>
    <x v="0"/>
    <x v="45"/>
  </r>
  <r>
    <x v="6"/>
    <x v="47"/>
    <x v="0"/>
    <x v="33"/>
    <x v="38"/>
    <x v="0"/>
    <x v="43"/>
    <x v="41"/>
    <x v="0"/>
    <x v="45"/>
    <x v="16"/>
    <x v="45"/>
    <x v="34"/>
    <x v="0"/>
    <x v="1"/>
    <x v="0"/>
    <x v="46"/>
  </r>
  <r>
    <x v="6"/>
    <x v="48"/>
    <x v="0"/>
    <x v="34"/>
    <x v="39"/>
    <x v="0"/>
    <x v="44"/>
    <x v="42"/>
    <x v="0"/>
    <x v="46"/>
    <x v="0"/>
    <x v="46"/>
    <x v="35"/>
    <x v="0"/>
    <x v="1"/>
    <x v="0"/>
    <x v="47"/>
  </r>
  <r>
    <x v="6"/>
    <x v="49"/>
    <x v="0"/>
    <x v="35"/>
    <x v="40"/>
    <x v="0"/>
    <x v="45"/>
    <x v="43"/>
    <x v="0"/>
    <x v="47"/>
    <x v="17"/>
    <x v="47"/>
    <x v="36"/>
    <x v="0"/>
    <x v="1"/>
    <x v="0"/>
    <x v="48"/>
  </r>
  <r>
    <x v="6"/>
    <x v="50"/>
    <x v="0"/>
    <x v="18"/>
    <x v="22"/>
    <x v="0"/>
    <x v="46"/>
    <x v="24"/>
    <x v="0"/>
    <x v="48"/>
    <x v="0"/>
    <x v="48"/>
    <x v="18"/>
    <x v="0"/>
    <x v="1"/>
    <x v="0"/>
    <x v="49"/>
  </r>
  <r>
    <x v="6"/>
    <x v="51"/>
    <x v="0"/>
    <x v="19"/>
    <x v="41"/>
    <x v="0"/>
    <x v="47"/>
    <x v="44"/>
    <x v="0"/>
    <x v="49"/>
    <x v="0"/>
    <x v="49"/>
    <x v="19"/>
    <x v="0"/>
    <x v="1"/>
    <x v="0"/>
    <x v="50"/>
  </r>
  <r>
    <x v="6"/>
    <x v="52"/>
    <x v="0"/>
    <x v="31"/>
    <x v="42"/>
    <x v="0"/>
    <x v="48"/>
    <x v="40"/>
    <x v="0"/>
    <x v="44"/>
    <x v="0"/>
    <x v="50"/>
    <x v="32"/>
    <x v="0"/>
    <x v="1"/>
    <x v="0"/>
    <x v="51"/>
  </r>
  <r>
    <x v="6"/>
    <x v="53"/>
    <x v="0"/>
    <x v="36"/>
    <x v="43"/>
    <x v="3"/>
    <x v="49"/>
    <x v="45"/>
    <x v="1"/>
    <x v="50"/>
    <x v="0"/>
    <x v="51"/>
    <x v="37"/>
    <x v="0"/>
    <x v="1"/>
    <x v="0"/>
    <x v="52"/>
  </r>
  <r>
    <x v="6"/>
    <x v="54"/>
    <x v="0"/>
    <x v="27"/>
    <x v="44"/>
    <x v="3"/>
    <x v="50"/>
    <x v="46"/>
    <x v="1"/>
    <x v="51"/>
    <x v="18"/>
    <x v="52"/>
    <x v="38"/>
    <x v="0"/>
    <x v="1"/>
    <x v="0"/>
    <x v="53"/>
  </r>
  <r>
    <x v="6"/>
    <x v="55"/>
    <x v="0"/>
    <x v="28"/>
    <x v="12"/>
    <x v="3"/>
    <x v="33"/>
    <x v="47"/>
    <x v="1"/>
    <x v="52"/>
    <x v="0"/>
    <x v="53"/>
    <x v="30"/>
    <x v="0"/>
    <x v="1"/>
    <x v="0"/>
    <x v="54"/>
  </r>
  <r>
    <x v="7"/>
    <x v="56"/>
    <x v="0"/>
    <x v="17"/>
    <x v="45"/>
    <x v="0"/>
    <x v="51"/>
    <x v="48"/>
    <x v="0"/>
    <x v="53"/>
    <x v="0"/>
    <x v="54"/>
    <x v="17"/>
    <x v="0"/>
    <x v="1"/>
    <x v="0"/>
    <x v="55"/>
  </r>
  <r>
    <x v="6"/>
    <x v="57"/>
    <x v="0"/>
    <x v="37"/>
    <x v="46"/>
    <x v="3"/>
    <x v="52"/>
    <x v="49"/>
    <x v="1"/>
    <x v="54"/>
    <x v="19"/>
    <x v="55"/>
    <x v="39"/>
    <x v="0"/>
    <x v="1"/>
    <x v="0"/>
    <x v="56"/>
  </r>
  <r>
    <x v="4"/>
    <x v="58"/>
    <x v="0"/>
    <x v="38"/>
    <x v="47"/>
    <x v="1"/>
    <x v="53"/>
    <x v="50"/>
    <x v="2"/>
    <x v="55"/>
    <x v="0"/>
    <x v="56"/>
    <x v="40"/>
    <x v="0"/>
    <x v="1"/>
    <x v="0"/>
    <x v="57"/>
  </r>
  <r>
    <x v="4"/>
    <x v="59"/>
    <x v="0"/>
    <x v="19"/>
    <x v="23"/>
    <x v="1"/>
    <x v="23"/>
    <x v="51"/>
    <x v="2"/>
    <x v="56"/>
    <x v="0"/>
    <x v="57"/>
    <x v="19"/>
    <x v="0"/>
    <x v="1"/>
    <x v="0"/>
    <x v="58"/>
  </r>
  <r>
    <x v="4"/>
    <x v="60"/>
    <x v="0"/>
    <x v="39"/>
    <x v="48"/>
    <x v="1"/>
    <x v="54"/>
    <x v="52"/>
    <x v="2"/>
    <x v="57"/>
    <x v="9"/>
    <x v="58"/>
    <x v="41"/>
    <x v="0"/>
    <x v="1"/>
    <x v="0"/>
    <x v="59"/>
  </r>
  <r>
    <x v="4"/>
    <x v="61"/>
    <x v="0"/>
    <x v="17"/>
    <x v="49"/>
    <x v="1"/>
    <x v="55"/>
    <x v="7"/>
    <x v="2"/>
    <x v="58"/>
    <x v="0"/>
    <x v="59"/>
    <x v="17"/>
    <x v="0"/>
    <x v="1"/>
    <x v="0"/>
    <x v="60"/>
  </r>
  <r>
    <x v="4"/>
    <x v="62"/>
    <x v="0"/>
    <x v="20"/>
    <x v="50"/>
    <x v="1"/>
    <x v="56"/>
    <x v="53"/>
    <x v="2"/>
    <x v="59"/>
    <x v="0"/>
    <x v="60"/>
    <x v="20"/>
    <x v="0"/>
    <x v="1"/>
    <x v="0"/>
    <x v="61"/>
  </r>
  <r>
    <x v="4"/>
    <x v="63"/>
    <x v="0"/>
    <x v="2"/>
    <x v="51"/>
    <x v="1"/>
    <x v="57"/>
    <x v="50"/>
    <x v="2"/>
    <x v="55"/>
    <x v="0"/>
    <x v="61"/>
    <x v="2"/>
    <x v="0"/>
    <x v="1"/>
    <x v="0"/>
    <x v="62"/>
  </r>
  <r>
    <x v="4"/>
    <x v="64"/>
    <x v="0"/>
    <x v="40"/>
    <x v="52"/>
    <x v="1"/>
    <x v="58"/>
    <x v="54"/>
    <x v="2"/>
    <x v="60"/>
    <x v="0"/>
    <x v="62"/>
    <x v="42"/>
    <x v="0"/>
    <x v="1"/>
    <x v="0"/>
    <x v="63"/>
  </r>
  <r>
    <x v="4"/>
    <x v="65"/>
    <x v="0"/>
    <x v="10"/>
    <x v="53"/>
    <x v="1"/>
    <x v="59"/>
    <x v="48"/>
    <x v="2"/>
    <x v="53"/>
    <x v="0"/>
    <x v="63"/>
    <x v="10"/>
    <x v="0"/>
    <x v="1"/>
    <x v="0"/>
    <x v="64"/>
  </r>
  <r>
    <x v="4"/>
    <x v="66"/>
    <x v="0"/>
    <x v="33"/>
    <x v="54"/>
    <x v="1"/>
    <x v="60"/>
    <x v="55"/>
    <x v="2"/>
    <x v="61"/>
    <x v="0"/>
    <x v="64"/>
    <x v="34"/>
    <x v="0"/>
    <x v="1"/>
    <x v="0"/>
    <x v="65"/>
  </r>
  <r>
    <x v="8"/>
    <x v="67"/>
    <x v="0"/>
    <x v="41"/>
    <x v="55"/>
    <x v="1"/>
    <x v="61"/>
    <x v="56"/>
    <x v="2"/>
    <x v="62"/>
    <x v="0"/>
    <x v="65"/>
    <x v="43"/>
    <x v="0"/>
    <x v="1"/>
    <x v="0"/>
    <x v="66"/>
  </r>
  <r>
    <x v="8"/>
    <x v="68"/>
    <x v="0"/>
    <x v="28"/>
    <x v="56"/>
    <x v="1"/>
    <x v="62"/>
    <x v="57"/>
    <x v="2"/>
    <x v="63"/>
    <x v="0"/>
    <x v="66"/>
    <x v="30"/>
    <x v="0"/>
    <x v="1"/>
    <x v="0"/>
    <x v="67"/>
  </r>
  <r>
    <x v="9"/>
    <x v="69"/>
    <x v="0"/>
    <x v="22"/>
    <x v="57"/>
    <x v="1"/>
    <x v="63"/>
    <x v="58"/>
    <x v="2"/>
    <x v="64"/>
    <x v="14"/>
    <x v="67"/>
    <x v="22"/>
    <x v="0"/>
    <x v="1"/>
    <x v="0"/>
    <x v="68"/>
  </r>
  <r>
    <x v="9"/>
    <x v="70"/>
    <x v="0"/>
    <x v="17"/>
    <x v="58"/>
    <x v="1"/>
    <x v="64"/>
    <x v="59"/>
    <x v="2"/>
    <x v="65"/>
    <x v="0"/>
    <x v="68"/>
    <x v="17"/>
    <x v="0"/>
    <x v="1"/>
    <x v="0"/>
    <x v="69"/>
  </r>
  <r>
    <x v="9"/>
    <x v="71"/>
    <x v="0"/>
    <x v="1"/>
    <x v="59"/>
    <x v="1"/>
    <x v="65"/>
    <x v="60"/>
    <x v="2"/>
    <x v="20"/>
    <x v="14"/>
    <x v="69"/>
    <x v="1"/>
    <x v="0"/>
    <x v="1"/>
    <x v="0"/>
    <x v="70"/>
  </r>
  <r>
    <x v="9"/>
    <x v="72"/>
    <x v="0"/>
    <x v="22"/>
    <x v="57"/>
    <x v="1"/>
    <x v="63"/>
    <x v="61"/>
    <x v="2"/>
    <x v="66"/>
    <x v="0"/>
    <x v="70"/>
    <x v="22"/>
    <x v="0"/>
    <x v="1"/>
    <x v="0"/>
    <x v="71"/>
  </r>
  <r>
    <x v="9"/>
    <x v="73"/>
    <x v="0"/>
    <x v="33"/>
    <x v="38"/>
    <x v="1"/>
    <x v="66"/>
    <x v="31"/>
    <x v="2"/>
    <x v="67"/>
    <x v="0"/>
    <x v="71"/>
    <x v="34"/>
    <x v="0"/>
    <x v="1"/>
    <x v="0"/>
    <x v="72"/>
  </r>
  <r>
    <x v="9"/>
    <x v="74"/>
    <x v="0"/>
    <x v="34"/>
    <x v="39"/>
    <x v="1"/>
    <x v="67"/>
    <x v="62"/>
    <x v="2"/>
    <x v="68"/>
    <x v="0"/>
    <x v="72"/>
    <x v="35"/>
    <x v="0"/>
    <x v="1"/>
    <x v="0"/>
    <x v="73"/>
  </r>
  <r>
    <x v="9"/>
    <x v="75"/>
    <x v="0"/>
    <x v="1"/>
    <x v="1"/>
    <x v="1"/>
    <x v="68"/>
    <x v="63"/>
    <x v="2"/>
    <x v="69"/>
    <x v="14"/>
    <x v="73"/>
    <x v="1"/>
    <x v="0"/>
    <x v="1"/>
    <x v="0"/>
    <x v="74"/>
  </r>
  <r>
    <x v="9"/>
    <x v="76"/>
    <x v="0"/>
    <x v="34"/>
    <x v="39"/>
    <x v="1"/>
    <x v="67"/>
    <x v="25"/>
    <x v="2"/>
    <x v="25"/>
    <x v="14"/>
    <x v="74"/>
    <x v="35"/>
    <x v="0"/>
    <x v="1"/>
    <x v="0"/>
    <x v="75"/>
  </r>
  <r>
    <x v="9"/>
    <x v="77"/>
    <x v="0"/>
    <x v="22"/>
    <x v="29"/>
    <x v="1"/>
    <x v="69"/>
    <x v="64"/>
    <x v="2"/>
    <x v="70"/>
    <x v="0"/>
    <x v="75"/>
    <x v="22"/>
    <x v="0"/>
    <x v="1"/>
    <x v="0"/>
    <x v="76"/>
  </r>
  <r>
    <x v="9"/>
    <x v="78"/>
    <x v="0"/>
    <x v="30"/>
    <x v="56"/>
    <x v="1"/>
    <x v="62"/>
    <x v="65"/>
    <x v="2"/>
    <x v="71"/>
    <x v="20"/>
    <x v="76"/>
    <x v="44"/>
    <x v="0"/>
    <x v="1"/>
    <x v="0"/>
    <x v="77"/>
  </r>
  <r>
    <x v="10"/>
    <x v="79"/>
    <x v="0"/>
    <x v="11"/>
    <x v="60"/>
    <x v="4"/>
    <x v="70"/>
    <x v="66"/>
    <x v="4"/>
    <x v="72"/>
    <x v="21"/>
    <x v="77"/>
    <x v="45"/>
    <x v="0"/>
    <x v="1"/>
    <x v="0"/>
    <x v="78"/>
  </r>
  <r>
    <x v="10"/>
    <x v="80"/>
    <x v="0"/>
    <x v="19"/>
    <x v="41"/>
    <x v="4"/>
    <x v="71"/>
    <x v="61"/>
    <x v="4"/>
    <x v="73"/>
    <x v="9"/>
    <x v="78"/>
    <x v="19"/>
    <x v="0"/>
    <x v="1"/>
    <x v="0"/>
    <x v="79"/>
  </r>
  <r>
    <x v="10"/>
    <x v="81"/>
    <x v="0"/>
    <x v="27"/>
    <x v="61"/>
    <x v="4"/>
    <x v="72"/>
    <x v="67"/>
    <x v="4"/>
    <x v="74"/>
    <x v="0"/>
    <x v="79"/>
    <x v="38"/>
    <x v="0"/>
    <x v="1"/>
    <x v="0"/>
    <x v="80"/>
  </r>
  <r>
    <x v="10"/>
    <x v="82"/>
    <x v="0"/>
    <x v="16"/>
    <x v="62"/>
    <x v="4"/>
    <x v="73"/>
    <x v="21"/>
    <x v="4"/>
    <x v="75"/>
    <x v="0"/>
    <x v="80"/>
    <x v="16"/>
    <x v="0"/>
    <x v="1"/>
    <x v="0"/>
    <x v="81"/>
  </r>
  <r>
    <x v="10"/>
    <x v="83"/>
    <x v="0"/>
    <x v="3"/>
    <x v="63"/>
    <x v="4"/>
    <x v="74"/>
    <x v="7"/>
    <x v="4"/>
    <x v="76"/>
    <x v="0"/>
    <x v="81"/>
    <x v="3"/>
    <x v="0"/>
    <x v="1"/>
    <x v="0"/>
    <x v="82"/>
  </r>
  <r>
    <x v="10"/>
    <x v="84"/>
    <x v="0"/>
    <x v="22"/>
    <x v="64"/>
    <x v="4"/>
    <x v="75"/>
    <x v="68"/>
    <x v="4"/>
    <x v="77"/>
    <x v="0"/>
    <x v="82"/>
    <x v="22"/>
    <x v="0"/>
    <x v="1"/>
    <x v="0"/>
    <x v="83"/>
  </r>
  <r>
    <x v="11"/>
    <x v="85"/>
    <x v="0"/>
    <x v="16"/>
    <x v="65"/>
    <x v="4"/>
    <x v="76"/>
    <x v="69"/>
    <x v="4"/>
    <x v="78"/>
    <x v="4"/>
    <x v="83"/>
    <x v="16"/>
    <x v="0"/>
    <x v="1"/>
    <x v="0"/>
    <x v="84"/>
  </r>
  <r>
    <x v="11"/>
    <x v="86"/>
    <x v="0"/>
    <x v="3"/>
    <x v="66"/>
    <x v="4"/>
    <x v="77"/>
    <x v="46"/>
    <x v="4"/>
    <x v="79"/>
    <x v="0"/>
    <x v="84"/>
    <x v="3"/>
    <x v="0"/>
    <x v="1"/>
    <x v="0"/>
    <x v="85"/>
  </r>
  <r>
    <x v="11"/>
    <x v="87"/>
    <x v="0"/>
    <x v="42"/>
    <x v="67"/>
    <x v="4"/>
    <x v="78"/>
    <x v="70"/>
    <x v="4"/>
    <x v="80"/>
    <x v="0"/>
    <x v="85"/>
    <x v="46"/>
    <x v="0"/>
    <x v="1"/>
    <x v="0"/>
    <x v="86"/>
  </r>
  <r>
    <x v="11"/>
    <x v="88"/>
    <x v="0"/>
    <x v="25"/>
    <x v="68"/>
    <x v="4"/>
    <x v="79"/>
    <x v="71"/>
    <x v="4"/>
    <x v="81"/>
    <x v="22"/>
    <x v="86"/>
    <x v="27"/>
    <x v="0"/>
    <x v="1"/>
    <x v="0"/>
    <x v="87"/>
  </r>
  <r>
    <x v="11"/>
    <x v="89"/>
    <x v="0"/>
    <x v="1"/>
    <x v="45"/>
    <x v="4"/>
    <x v="80"/>
    <x v="72"/>
    <x v="4"/>
    <x v="82"/>
    <x v="0"/>
    <x v="87"/>
    <x v="1"/>
    <x v="0"/>
    <x v="1"/>
    <x v="0"/>
    <x v="88"/>
  </r>
  <r>
    <x v="11"/>
    <x v="90"/>
    <x v="0"/>
    <x v="22"/>
    <x v="57"/>
    <x v="4"/>
    <x v="81"/>
    <x v="73"/>
    <x v="4"/>
    <x v="83"/>
    <x v="0"/>
    <x v="88"/>
    <x v="22"/>
    <x v="0"/>
    <x v="1"/>
    <x v="0"/>
    <x v="89"/>
  </r>
  <r>
    <x v="12"/>
    <x v="91"/>
    <x v="0"/>
    <x v="43"/>
    <x v="69"/>
    <x v="4"/>
    <x v="82"/>
    <x v="74"/>
    <x v="4"/>
    <x v="84"/>
    <x v="23"/>
    <x v="89"/>
    <x v="47"/>
    <x v="0"/>
    <x v="1"/>
    <x v="0"/>
    <x v="90"/>
  </r>
  <r>
    <x v="12"/>
    <x v="92"/>
    <x v="0"/>
    <x v="17"/>
    <x v="45"/>
    <x v="4"/>
    <x v="80"/>
    <x v="75"/>
    <x v="4"/>
    <x v="85"/>
    <x v="0"/>
    <x v="90"/>
    <x v="17"/>
    <x v="0"/>
    <x v="1"/>
    <x v="0"/>
    <x v="91"/>
  </r>
  <r>
    <x v="12"/>
    <x v="93"/>
    <x v="0"/>
    <x v="44"/>
    <x v="39"/>
    <x v="4"/>
    <x v="83"/>
    <x v="76"/>
    <x v="4"/>
    <x v="86"/>
    <x v="0"/>
    <x v="91"/>
    <x v="37"/>
    <x v="0"/>
    <x v="1"/>
    <x v="0"/>
    <x v="92"/>
  </r>
  <r>
    <x v="12"/>
    <x v="94"/>
    <x v="0"/>
    <x v="22"/>
    <x v="57"/>
    <x v="4"/>
    <x v="81"/>
    <x v="77"/>
    <x v="4"/>
    <x v="87"/>
    <x v="0"/>
    <x v="92"/>
    <x v="22"/>
    <x v="0"/>
    <x v="1"/>
    <x v="0"/>
    <x v="93"/>
  </r>
  <r>
    <x v="12"/>
    <x v="95"/>
    <x v="0"/>
    <x v="38"/>
    <x v="70"/>
    <x v="4"/>
    <x v="84"/>
    <x v="78"/>
    <x v="4"/>
    <x v="88"/>
    <x v="0"/>
    <x v="93"/>
    <x v="40"/>
    <x v="0"/>
    <x v="1"/>
    <x v="0"/>
    <x v="94"/>
  </r>
  <r>
    <x v="12"/>
    <x v="96"/>
    <x v="0"/>
    <x v="10"/>
    <x v="11"/>
    <x v="4"/>
    <x v="85"/>
    <x v="79"/>
    <x v="4"/>
    <x v="89"/>
    <x v="24"/>
    <x v="94"/>
    <x v="10"/>
    <x v="0"/>
    <x v="1"/>
    <x v="0"/>
    <x v="95"/>
  </r>
  <r>
    <x v="12"/>
    <x v="97"/>
    <x v="0"/>
    <x v="35"/>
    <x v="40"/>
    <x v="4"/>
    <x v="86"/>
    <x v="80"/>
    <x v="4"/>
    <x v="90"/>
    <x v="25"/>
    <x v="95"/>
    <x v="36"/>
    <x v="0"/>
    <x v="1"/>
    <x v="0"/>
    <x v="96"/>
  </r>
  <r>
    <x v="12"/>
    <x v="98"/>
    <x v="0"/>
    <x v="31"/>
    <x v="36"/>
    <x v="4"/>
    <x v="87"/>
    <x v="81"/>
    <x v="4"/>
    <x v="91"/>
    <x v="0"/>
    <x v="96"/>
    <x v="32"/>
    <x v="0"/>
    <x v="1"/>
    <x v="0"/>
    <x v="97"/>
  </r>
  <r>
    <x v="12"/>
    <x v="99"/>
    <x v="0"/>
    <x v="26"/>
    <x v="71"/>
    <x v="4"/>
    <x v="88"/>
    <x v="82"/>
    <x v="4"/>
    <x v="92"/>
    <x v="0"/>
    <x v="97"/>
    <x v="48"/>
    <x v="0"/>
    <x v="1"/>
    <x v="0"/>
    <x v="98"/>
  </r>
  <r>
    <x v="0"/>
    <x v="100"/>
    <x v="0"/>
    <x v="28"/>
    <x v="56"/>
    <x v="5"/>
    <x v="89"/>
    <x v="83"/>
    <x v="5"/>
    <x v="53"/>
    <x v="26"/>
    <x v="98"/>
    <x v="49"/>
    <x v="1"/>
    <x v="3"/>
    <x v="1"/>
    <x v="99"/>
  </r>
  <r>
    <x v="0"/>
    <x v="101"/>
    <x v="0"/>
    <x v="30"/>
    <x v="13"/>
    <x v="5"/>
    <x v="89"/>
    <x v="84"/>
    <x v="5"/>
    <x v="53"/>
    <x v="27"/>
    <x v="99"/>
    <x v="31"/>
    <x v="0"/>
    <x v="4"/>
    <x v="2"/>
    <x v="100"/>
  </r>
  <r>
    <x v="0"/>
    <x v="102"/>
    <x v="0"/>
    <x v="36"/>
    <x v="35"/>
    <x v="5"/>
    <x v="89"/>
    <x v="83"/>
    <x v="5"/>
    <x v="53"/>
    <x v="0"/>
    <x v="100"/>
    <x v="50"/>
    <x v="0"/>
    <x v="5"/>
    <x v="3"/>
    <x v="101"/>
  </r>
  <r>
    <x v="0"/>
    <x v="103"/>
    <x v="0"/>
    <x v="28"/>
    <x v="72"/>
    <x v="5"/>
    <x v="89"/>
    <x v="85"/>
    <x v="5"/>
    <x v="53"/>
    <x v="0"/>
    <x v="101"/>
    <x v="49"/>
    <x v="0"/>
    <x v="6"/>
    <x v="4"/>
    <x v="102"/>
  </r>
  <r>
    <x v="0"/>
    <x v="104"/>
    <x v="0"/>
    <x v="30"/>
    <x v="73"/>
    <x v="5"/>
    <x v="89"/>
    <x v="86"/>
    <x v="5"/>
    <x v="53"/>
    <x v="0"/>
    <x v="102"/>
    <x v="31"/>
    <x v="0"/>
    <x v="7"/>
    <x v="5"/>
    <x v="103"/>
  </r>
  <r>
    <x v="1"/>
    <x v="105"/>
    <x v="0"/>
    <x v="42"/>
    <x v="50"/>
    <x v="5"/>
    <x v="89"/>
    <x v="26"/>
    <x v="5"/>
    <x v="53"/>
    <x v="0"/>
    <x v="103"/>
    <x v="51"/>
    <x v="0"/>
    <x v="8"/>
    <x v="6"/>
    <x v="104"/>
  </r>
  <r>
    <x v="1"/>
    <x v="106"/>
    <x v="0"/>
    <x v="16"/>
    <x v="64"/>
    <x v="5"/>
    <x v="89"/>
    <x v="87"/>
    <x v="5"/>
    <x v="53"/>
    <x v="28"/>
    <x v="104"/>
    <x v="52"/>
    <x v="0"/>
    <x v="9"/>
    <x v="7"/>
    <x v="105"/>
  </r>
  <r>
    <x v="1"/>
    <x v="107"/>
    <x v="0"/>
    <x v="1"/>
    <x v="74"/>
    <x v="5"/>
    <x v="89"/>
    <x v="88"/>
    <x v="5"/>
    <x v="53"/>
    <x v="29"/>
    <x v="105"/>
    <x v="26"/>
    <x v="0"/>
    <x v="10"/>
    <x v="8"/>
    <x v="106"/>
  </r>
  <r>
    <x v="3"/>
    <x v="108"/>
    <x v="0"/>
    <x v="36"/>
    <x v="43"/>
    <x v="5"/>
    <x v="89"/>
    <x v="89"/>
    <x v="5"/>
    <x v="53"/>
    <x v="8"/>
    <x v="106"/>
    <x v="50"/>
    <x v="2"/>
    <x v="11"/>
    <x v="9"/>
    <x v="107"/>
  </r>
  <r>
    <x v="3"/>
    <x v="109"/>
    <x v="0"/>
    <x v="36"/>
    <x v="43"/>
    <x v="5"/>
    <x v="89"/>
    <x v="90"/>
    <x v="5"/>
    <x v="53"/>
    <x v="9"/>
    <x v="107"/>
    <x v="50"/>
    <x v="0"/>
    <x v="12"/>
    <x v="10"/>
    <x v="108"/>
  </r>
  <r>
    <x v="2"/>
    <x v="110"/>
    <x v="0"/>
    <x v="17"/>
    <x v="49"/>
    <x v="5"/>
    <x v="89"/>
    <x v="91"/>
    <x v="5"/>
    <x v="53"/>
    <x v="0"/>
    <x v="108"/>
    <x v="53"/>
    <x v="0"/>
    <x v="13"/>
    <x v="11"/>
    <x v="109"/>
  </r>
  <r>
    <x v="2"/>
    <x v="111"/>
    <x v="0"/>
    <x v="45"/>
    <x v="75"/>
    <x v="5"/>
    <x v="89"/>
    <x v="92"/>
    <x v="5"/>
    <x v="53"/>
    <x v="0"/>
    <x v="109"/>
    <x v="54"/>
    <x v="3"/>
    <x v="1"/>
    <x v="12"/>
    <x v="110"/>
  </r>
  <r>
    <x v="2"/>
    <x v="112"/>
    <x v="0"/>
    <x v="45"/>
    <x v="75"/>
    <x v="5"/>
    <x v="89"/>
    <x v="92"/>
    <x v="5"/>
    <x v="53"/>
    <x v="0"/>
    <x v="110"/>
    <x v="54"/>
    <x v="3"/>
    <x v="1"/>
    <x v="12"/>
    <x v="111"/>
  </r>
  <r>
    <x v="5"/>
    <x v="113"/>
    <x v="0"/>
    <x v="40"/>
    <x v="76"/>
    <x v="5"/>
    <x v="89"/>
    <x v="93"/>
    <x v="5"/>
    <x v="53"/>
    <x v="0"/>
    <x v="111"/>
    <x v="22"/>
    <x v="0"/>
    <x v="14"/>
    <x v="13"/>
    <x v="112"/>
  </r>
  <r>
    <x v="5"/>
    <x v="114"/>
    <x v="0"/>
    <x v="21"/>
    <x v="25"/>
    <x v="5"/>
    <x v="89"/>
    <x v="2"/>
    <x v="5"/>
    <x v="53"/>
    <x v="0"/>
    <x v="112"/>
    <x v="25"/>
    <x v="0"/>
    <x v="15"/>
    <x v="14"/>
    <x v="113"/>
  </r>
  <r>
    <x v="4"/>
    <x v="115"/>
    <x v="0"/>
    <x v="19"/>
    <x v="77"/>
    <x v="5"/>
    <x v="89"/>
    <x v="94"/>
    <x v="5"/>
    <x v="53"/>
    <x v="0"/>
    <x v="113"/>
    <x v="55"/>
    <x v="0"/>
    <x v="16"/>
    <x v="15"/>
    <x v="114"/>
  </r>
  <r>
    <x v="8"/>
    <x v="116"/>
    <x v="0"/>
    <x v="0"/>
    <x v="78"/>
    <x v="5"/>
    <x v="89"/>
    <x v="95"/>
    <x v="5"/>
    <x v="53"/>
    <x v="0"/>
    <x v="114"/>
    <x v="56"/>
    <x v="0"/>
    <x v="17"/>
    <x v="16"/>
    <x v="115"/>
  </r>
  <r>
    <x v="12"/>
    <x v="117"/>
    <x v="0"/>
    <x v="30"/>
    <x v="73"/>
    <x v="5"/>
    <x v="89"/>
    <x v="96"/>
    <x v="5"/>
    <x v="53"/>
    <x v="0"/>
    <x v="115"/>
    <x v="31"/>
    <x v="0"/>
    <x v="18"/>
    <x v="17"/>
    <x v="116"/>
  </r>
  <r>
    <x v="10"/>
    <x v="118"/>
    <x v="0"/>
    <x v="27"/>
    <x v="18"/>
    <x v="5"/>
    <x v="89"/>
    <x v="74"/>
    <x v="5"/>
    <x v="53"/>
    <x v="0"/>
    <x v="116"/>
    <x v="29"/>
    <x v="0"/>
    <x v="19"/>
    <x v="18"/>
    <x v="117"/>
  </r>
  <r>
    <x v="10"/>
    <x v="119"/>
    <x v="0"/>
    <x v="1"/>
    <x v="79"/>
    <x v="5"/>
    <x v="89"/>
    <x v="57"/>
    <x v="5"/>
    <x v="53"/>
    <x v="0"/>
    <x v="117"/>
    <x v="26"/>
    <x v="0"/>
    <x v="20"/>
    <x v="19"/>
    <x v="118"/>
  </r>
  <r>
    <x v="13"/>
    <x v="120"/>
    <x v="1"/>
    <x v="7"/>
    <x v="8"/>
    <x v="5"/>
    <x v="89"/>
    <x v="48"/>
    <x v="5"/>
    <x v="53"/>
    <x v="0"/>
    <x v="118"/>
    <x v="36"/>
    <x v="0"/>
    <x v="1"/>
    <x v="12"/>
    <x v="119"/>
  </r>
  <r>
    <x v="13"/>
    <x v="121"/>
    <x v="1"/>
    <x v="46"/>
    <x v="80"/>
    <x v="5"/>
    <x v="89"/>
    <x v="48"/>
    <x v="5"/>
    <x v="53"/>
    <x v="0"/>
    <x v="119"/>
    <x v="32"/>
    <x v="0"/>
    <x v="1"/>
    <x v="12"/>
    <x v="120"/>
  </r>
  <r>
    <x v="14"/>
    <x v="122"/>
    <x v="1"/>
    <x v="1"/>
    <x v="1"/>
    <x v="5"/>
    <x v="89"/>
    <x v="48"/>
    <x v="5"/>
    <x v="53"/>
    <x v="30"/>
    <x v="120"/>
    <x v="26"/>
    <x v="0"/>
    <x v="1"/>
    <x v="12"/>
    <x v="121"/>
  </r>
  <r>
    <x v="15"/>
    <x v="123"/>
    <x v="1"/>
    <x v="36"/>
    <x v="43"/>
    <x v="5"/>
    <x v="90"/>
    <x v="48"/>
    <x v="5"/>
    <x v="93"/>
    <x v="31"/>
    <x v="121"/>
    <x v="50"/>
    <x v="4"/>
    <x v="1"/>
    <x v="12"/>
    <x v="122"/>
  </r>
  <r>
    <x v="15"/>
    <x v="124"/>
    <x v="1"/>
    <x v="27"/>
    <x v="29"/>
    <x v="5"/>
    <x v="90"/>
    <x v="13"/>
    <x v="5"/>
    <x v="93"/>
    <x v="32"/>
    <x v="122"/>
    <x v="29"/>
    <x v="0"/>
    <x v="1"/>
    <x v="12"/>
    <x v="123"/>
  </r>
  <r>
    <x v="16"/>
    <x v="125"/>
    <x v="1"/>
    <x v="19"/>
    <x v="41"/>
    <x v="5"/>
    <x v="90"/>
    <x v="48"/>
    <x v="5"/>
    <x v="93"/>
    <x v="0"/>
    <x v="123"/>
    <x v="55"/>
    <x v="0"/>
    <x v="1"/>
    <x v="20"/>
    <x v="124"/>
  </r>
  <r>
    <x v="17"/>
    <x v="126"/>
    <x v="1"/>
    <x v="17"/>
    <x v="45"/>
    <x v="5"/>
    <x v="90"/>
    <x v="48"/>
    <x v="5"/>
    <x v="93"/>
    <x v="0"/>
    <x v="124"/>
    <x v="57"/>
    <x v="0"/>
    <x v="21"/>
    <x v="12"/>
    <x v="125"/>
  </r>
  <r>
    <x v="17"/>
    <x v="127"/>
    <x v="1"/>
    <x v="17"/>
    <x v="45"/>
    <x v="5"/>
    <x v="90"/>
    <x v="48"/>
    <x v="5"/>
    <x v="93"/>
    <x v="0"/>
    <x v="125"/>
    <x v="57"/>
    <x v="0"/>
    <x v="21"/>
    <x v="12"/>
    <x v="126"/>
  </r>
  <r>
    <x v="17"/>
    <x v="128"/>
    <x v="1"/>
    <x v="17"/>
    <x v="45"/>
    <x v="5"/>
    <x v="90"/>
    <x v="48"/>
    <x v="5"/>
    <x v="93"/>
    <x v="0"/>
    <x v="126"/>
    <x v="57"/>
    <x v="0"/>
    <x v="21"/>
    <x v="12"/>
    <x v="127"/>
  </r>
  <r>
    <x v="17"/>
    <x v="129"/>
    <x v="1"/>
    <x v="17"/>
    <x v="45"/>
    <x v="5"/>
    <x v="90"/>
    <x v="48"/>
    <x v="5"/>
    <x v="93"/>
    <x v="33"/>
    <x v="3"/>
    <x v="57"/>
    <x v="5"/>
    <x v="21"/>
    <x v="12"/>
    <x v="1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C140:D159" firstHeaderRow="1" firstDataRow="1" firstDataCol="1"/>
  <pivotFields count="17">
    <pivotField axis="axisRow" compact="0" showAll="0">
      <items count="19">
        <item x="10"/>
        <item x="11"/>
        <item x="12"/>
        <item x="0"/>
        <item x="1"/>
        <item x="3"/>
        <item x="2"/>
        <item x="5"/>
        <item x="6"/>
        <item x="4"/>
        <item x="8"/>
        <item x="7"/>
        <item x="17"/>
        <item x="16"/>
        <item x="14"/>
        <item x="15"/>
        <item x="13"/>
        <item x="9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>
      <items count="130">
        <item x="64"/>
        <item x="14"/>
        <item x="95"/>
        <item x="25"/>
        <item x="49"/>
        <item x="8"/>
        <item x="10"/>
        <item x="9"/>
        <item x="5"/>
        <item x="45"/>
        <item x="12"/>
        <item x="13"/>
        <item x="119"/>
        <item x="19"/>
        <item x="120"/>
        <item x="11"/>
        <item x="30"/>
        <item x="48"/>
        <item x="51"/>
        <item x="96"/>
        <item x="97"/>
        <item x="18"/>
        <item x="44"/>
        <item x="32"/>
        <item x="46"/>
        <item x="57"/>
        <item x="63"/>
        <item x="112"/>
        <item x="94"/>
        <item x="65"/>
        <item x="40"/>
        <item x="42"/>
        <item x="72"/>
        <item x="59"/>
        <item x="56"/>
        <item x="47"/>
        <item x="124"/>
        <item x="73"/>
        <item x="75"/>
        <item x="17"/>
        <item x="127"/>
        <item x="62"/>
        <item x="87"/>
        <item x="85"/>
        <item x="92"/>
        <item x="66"/>
        <item x="128"/>
        <item x="86"/>
        <item x="55"/>
        <item x="2"/>
        <item x="58"/>
        <item x="26"/>
        <item x="27"/>
        <item x="61"/>
        <item x="82"/>
        <item x="35"/>
        <item x="3"/>
        <item x="115"/>
        <item x="111"/>
        <item x="6"/>
        <item x="33"/>
        <item x="121"/>
        <item x="50"/>
        <item x="28"/>
        <item x="104"/>
        <item x="31"/>
        <item x="110"/>
        <item x="34"/>
        <item x="24"/>
        <item x="113"/>
        <item x="4"/>
        <item x="38"/>
        <item x="125"/>
        <item x="23"/>
        <item x="60"/>
        <item x="41"/>
        <item x="29"/>
        <item x="70"/>
        <item x="22"/>
        <item x="81"/>
        <item x="7"/>
        <item x="114"/>
        <item x="69"/>
        <item x="20"/>
        <item x="39"/>
        <item x="79"/>
        <item x="74"/>
        <item x="67"/>
        <item x="123"/>
        <item x="1"/>
        <item x="53"/>
        <item x="84"/>
        <item x="21"/>
        <item x="71"/>
        <item x="118"/>
        <item x="90"/>
        <item x="76"/>
        <item x="37"/>
        <item x="16"/>
        <item x="80"/>
        <item x="15"/>
        <item x="83"/>
        <item x="88"/>
        <item x="77"/>
        <item x="68"/>
        <item x="106"/>
        <item x="117"/>
        <item x="36"/>
        <item x="91"/>
        <item x="105"/>
        <item x="126"/>
        <item x="54"/>
        <item x="89"/>
        <item x="43"/>
        <item x="109"/>
        <item x="78"/>
        <item x="93"/>
        <item x="122"/>
        <item x="52"/>
        <item x="0"/>
        <item x="116"/>
        <item x="98"/>
        <item x="107"/>
        <item x="108"/>
        <item x="102"/>
        <item x="99"/>
        <item x="101"/>
        <item x="100"/>
        <item x="103"/>
        <item t="default"/>
      </items>
    </pivotField>
  </pivotFields>
  <rowFields count="1">
    <field x="0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求和项:工资合计" fld="1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ivotTable" Target="../pivotTables/pivotTable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3" Type="http://schemas.openxmlformats.org/officeDocument/2006/relationships/ctrlProp" Target="../ctrlProps/ctrlProp10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9"/>
  <sheetViews>
    <sheetView tabSelected="1" topLeftCell="A127" workbookViewId="0">
      <selection activeCell="J139" sqref="J139"/>
    </sheetView>
  </sheetViews>
  <sheetFormatPr defaultColWidth="9" defaultRowHeight="25" customHeight="1"/>
  <cols>
    <col min="1" max="1" width="2.625" style="263" customWidth="1"/>
    <col min="2" max="2" width="13.625" style="264" customWidth="1"/>
    <col min="3" max="3" width="13.5" style="263" customWidth="1"/>
    <col min="4" max="4" width="12" style="264" customWidth="1"/>
    <col min="5" max="5" width="10.125" style="264" customWidth="1"/>
    <col min="6" max="6" width="10.25" style="264" customWidth="1"/>
    <col min="7" max="7" width="8.5" style="264" customWidth="1"/>
    <col min="8" max="8" width="9.625" style="264" customWidth="1"/>
    <col min="9" max="15" width="9.75" style="264" customWidth="1"/>
    <col min="16" max="16" width="8.375" style="264" customWidth="1"/>
    <col min="17" max="18" width="9.75" style="264" customWidth="1"/>
    <col min="19" max="19" width="12.5" style="265" customWidth="1"/>
    <col min="20" max="16384" width="9" style="264"/>
  </cols>
  <sheetData>
    <row r="1" customHeight="1" spans="1:19">
      <c r="A1" s="261" t="s">
        <v>0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70"/>
    </row>
    <row r="2" s="261" customFormat="1" customHeight="1" spans="1:19">
      <c r="A2" s="266" t="s">
        <v>1</v>
      </c>
      <c r="B2" s="266" t="s">
        <v>2</v>
      </c>
      <c r="C2" s="266" t="s">
        <v>3</v>
      </c>
      <c r="D2" s="266" t="s">
        <v>4</v>
      </c>
      <c r="E2" s="266" t="s">
        <v>5</v>
      </c>
      <c r="F2" s="266" t="s">
        <v>6</v>
      </c>
      <c r="G2" s="266" t="s">
        <v>7</v>
      </c>
      <c r="H2" s="266" t="s">
        <v>8</v>
      </c>
      <c r="I2" s="266" t="s">
        <v>9</v>
      </c>
      <c r="J2" s="266" t="s">
        <v>10</v>
      </c>
      <c r="K2" s="266" t="s">
        <v>11</v>
      </c>
      <c r="L2" s="266" t="s">
        <v>12</v>
      </c>
      <c r="M2" s="266" t="s">
        <v>13</v>
      </c>
      <c r="N2" s="266" t="s">
        <v>14</v>
      </c>
      <c r="O2" s="266" t="s">
        <v>15</v>
      </c>
      <c r="P2" s="266" t="s">
        <v>16</v>
      </c>
      <c r="Q2" s="266" t="s">
        <v>17</v>
      </c>
      <c r="R2" s="266" t="s">
        <v>18</v>
      </c>
      <c r="S2" s="266" t="s">
        <v>19</v>
      </c>
    </row>
    <row r="3" s="262" customFormat="1" customHeight="1" spans="1:19">
      <c r="A3" s="20"/>
      <c r="B3" s="32" t="s">
        <v>20</v>
      </c>
      <c r="C3" s="32" t="s">
        <v>21</v>
      </c>
      <c r="D3" s="20" t="s">
        <v>22</v>
      </c>
      <c r="E3" s="267">
        <f>VLOOKUP(C3,考勤!$A:$AI,35,0)</f>
        <v>22.5</v>
      </c>
      <c r="F3" s="267">
        <f>VLOOKUP(C3,考勤!$A$5:AP2098,42,0)</f>
        <v>237.5</v>
      </c>
      <c r="G3" s="267">
        <v>19</v>
      </c>
      <c r="H3" s="267">
        <f t="shared" ref="H3:H26" si="0">F3*G3</f>
        <v>4512.5</v>
      </c>
      <c r="I3" s="267">
        <f>VLOOKUP(C3,考勤!$A$5:AP3004,41,0)</f>
        <v>112.54</v>
      </c>
      <c r="J3" s="267">
        <v>19</v>
      </c>
      <c r="K3" s="267">
        <f t="shared" ref="K3:K26" si="1">I3*J3</f>
        <v>2138.26</v>
      </c>
      <c r="L3" s="267">
        <f>IFERROR(VLOOKUP(C3,奖惩!B:D,3,0),0)</f>
        <v>0</v>
      </c>
      <c r="M3" s="267">
        <f t="shared" ref="M3:M26" si="2">H3+K3+L3</f>
        <v>6650.76</v>
      </c>
      <c r="N3" s="267">
        <f t="shared" ref="N3:N26" si="3">E3*5</f>
        <v>112.5</v>
      </c>
      <c r="O3" s="267">
        <f>IFERROR(VLOOKUP(C3,工龄工资!B:Q,16,0),0)</f>
        <v>0</v>
      </c>
      <c r="P3" s="267">
        <f>531*2</f>
        <v>1062</v>
      </c>
      <c r="Q3" s="267">
        <f>IFERROR(VLOOKUP(C3,工龄工资!B:S,17,0),0)</f>
        <v>0</v>
      </c>
      <c r="R3" s="267">
        <f>M3+N3+O3+P3+Q3</f>
        <v>7825.26</v>
      </c>
      <c r="S3" s="271" t="str">
        <f>IFERROR(VLOOKUP(C3,奖惩!B:E,2,0),"")</f>
        <v/>
      </c>
    </row>
    <row r="4" s="262" customFormat="1" customHeight="1" spans="1:19">
      <c r="A4" s="20"/>
      <c r="B4" s="32" t="s">
        <v>20</v>
      </c>
      <c r="C4" s="20" t="s">
        <v>23</v>
      </c>
      <c r="D4" s="20" t="s">
        <v>22</v>
      </c>
      <c r="E4" s="267">
        <f>VLOOKUP(C4,考勤!$A:$AI,35,0)</f>
        <v>26</v>
      </c>
      <c r="F4" s="267">
        <f>VLOOKUP(C4,考勤!$A$5:AP2099,42,0)</f>
        <v>208</v>
      </c>
      <c r="G4" s="267">
        <v>19</v>
      </c>
      <c r="H4" s="267">
        <f t="shared" si="0"/>
        <v>3952</v>
      </c>
      <c r="I4" s="267">
        <f>VLOOKUP(C4,考勤!$A$5:AP3005,41,0)</f>
        <v>99</v>
      </c>
      <c r="J4" s="267">
        <v>19</v>
      </c>
      <c r="K4" s="267">
        <f t="shared" si="1"/>
        <v>1881</v>
      </c>
      <c r="L4" s="267">
        <f>IFERROR(VLOOKUP(C4,奖惩!B:D,3,0),0)</f>
        <v>0</v>
      </c>
      <c r="M4" s="267">
        <f t="shared" si="2"/>
        <v>5833</v>
      </c>
      <c r="N4" s="267">
        <f t="shared" si="3"/>
        <v>130</v>
      </c>
      <c r="O4" s="267">
        <f>IFERROR(VLOOKUP(C4,工龄工资!B:Q,16,0),0)</f>
        <v>0</v>
      </c>
      <c r="P4" s="267"/>
      <c r="Q4" s="267">
        <f>IFERROR(VLOOKUP(C4,工龄工资!B:S,17,0),0)</f>
        <v>0</v>
      </c>
      <c r="R4" s="267">
        <f t="shared" ref="R3:R26" si="4">M4+N4+O4+P4+Q4</f>
        <v>5963</v>
      </c>
      <c r="S4" s="271" t="str">
        <f>IFERROR(VLOOKUP(C4,奖惩!B:E,2,0),"")</f>
        <v/>
      </c>
    </row>
    <row r="5" s="262" customFormat="1" customHeight="1" spans="1:19">
      <c r="A5" s="20"/>
      <c r="B5" s="32" t="s">
        <v>20</v>
      </c>
      <c r="C5" s="20" t="s">
        <v>24</v>
      </c>
      <c r="D5" s="20" t="s">
        <v>22</v>
      </c>
      <c r="E5" s="267">
        <f>VLOOKUP(C5,考勤!$A:$AI,35,0)</f>
        <v>20</v>
      </c>
      <c r="F5" s="267">
        <f>VLOOKUP(C5,考勤!$A$5:AP2100,42,0)</f>
        <v>160</v>
      </c>
      <c r="G5" s="267">
        <v>19</v>
      </c>
      <c r="H5" s="267">
        <f t="shared" si="0"/>
        <v>3040</v>
      </c>
      <c r="I5" s="267">
        <f>VLOOKUP(C5,考勤!$A$5:AP3006,41,0)</f>
        <v>60</v>
      </c>
      <c r="J5" s="267">
        <v>19</v>
      </c>
      <c r="K5" s="267">
        <f t="shared" si="1"/>
        <v>1140</v>
      </c>
      <c r="L5" s="267">
        <f>IFERROR(VLOOKUP(C5,奖惩!B:D,3,0),0)</f>
        <v>0</v>
      </c>
      <c r="M5" s="267">
        <f t="shared" si="2"/>
        <v>4180</v>
      </c>
      <c r="N5" s="267">
        <f t="shared" si="3"/>
        <v>100</v>
      </c>
      <c r="O5" s="267">
        <f>IFERROR(VLOOKUP(C5,工龄工资!B:Q,16,0),0)</f>
        <v>0</v>
      </c>
      <c r="P5" s="267"/>
      <c r="Q5" s="267">
        <f>IFERROR(VLOOKUP(C5,工龄工资!B:S,17,0),0)</f>
        <v>0</v>
      </c>
      <c r="R5" s="267">
        <f t="shared" si="4"/>
        <v>4280</v>
      </c>
      <c r="S5" s="271" t="str">
        <f>IFERROR(VLOOKUP(C5,奖惩!B:E,2,0),"")</f>
        <v/>
      </c>
    </row>
    <row r="6" s="262" customFormat="1" customHeight="1" spans="1:19">
      <c r="A6" s="20"/>
      <c r="B6" s="32" t="s">
        <v>20</v>
      </c>
      <c r="C6" s="20" t="s">
        <v>25</v>
      </c>
      <c r="D6" s="20" t="s">
        <v>22</v>
      </c>
      <c r="E6" s="267">
        <f>VLOOKUP(C6,考勤!$A:$AI,35,0)</f>
        <v>17</v>
      </c>
      <c r="F6" s="267">
        <f>VLOOKUP(C6,考勤!$A$5:AP2101,42,0)</f>
        <v>136</v>
      </c>
      <c r="G6" s="267">
        <v>19</v>
      </c>
      <c r="H6" s="267">
        <f t="shared" si="0"/>
        <v>2584</v>
      </c>
      <c r="I6" s="267">
        <f>VLOOKUP(C6,考勤!$A$5:AP3007,41,0)</f>
        <v>64</v>
      </c>
      <c r="J6" s="267">
        <v>19</v>
      </c>
      <c r="K6" s="267">
        <f t="shared" si="1"/>
        <v>1216</v>
      </c>
      <c r="L6" s="267">
        <f>IFERROR(VLOOKUP(C6,奖惩!B:D,3,0),0)</f>
        <v>0</v>
      </c>
      <c r="M6" s="267">
        <f t="shared" si="2"/>
        <v>3800</v>
      </c>
      <c r="N6" s="267">
        <f t="shared" si="3"/>
        <v>85</v>
      </c>
      <c r="O6" s="267">
        <f>IFERROR(VLOOKUP(C6,工龄工资!B:Q,16,0),0)</f>
        <v>0</v>
      </c>
      <c r="P6" s="267">
        <v>791</v>
      </c>
      <c r="Q6" s="267">
        <f>IFERROR(VLOOKUP(C6,工龄工资!B:S,17,0),0)</f>
        <v>0</v>
      </c>
      <c r="R6" s="267">
        <f t="shared" si="4"/>
        <v>4676</v>
      </c>
      <c r="S6" s="271" t="str">
        <f>IFERROR(VLOOKUP(C6,奖惩!B:E,2,0),"")</f>
        <v/>
      </c>
    </row>
    <row r="7" s="262" customFormat="1" customHeight="1" spans="1:19">
      <c r="A7" s="20"/>
      <c r="B7" s="32" t="s">
        <v>20</v>
      </c>
      <c r="C7" s="268" t="s">
        <v>26</v>
      </c>
      <c r="D7" s="20" t="s">
        <v>22</v>
      </c>
      <c r="E7" s="267">
        <f>VLOOKUP(C7,考勤!$A:$AI,35,0)</f>
        <v>26</v>
      </c>
      <c r="F7" s="267">
        <f>VLOOKUP(C7,考勤!$A$5:AP2102,42,0)</f>
        <v>211</v>
      </c>
      <c r="G7" s="267">
        <v>19</v>
      </c>
      <c r="H7" s="267">
        <f t="shared" si="0"/>
        <v>4009</v>
      </c>
      <c r="I7" s="267">
        <f>VLOOKUP(C7,考勤!$A$5:AP3008,41,0)</f>
        <v>70</v>
      </c>
      <c r="J7" s="267">
        <v>19</v>
      </c>
      <c r="K7" s="267">
        <f t="shared" si="1"/>
        <v>1330</v>
      </c>
      <c r="L7" s="267">
        <f>IFERROR(VLOOKUP(C7,奖惩!B:D,3,0),0)</f>
        <v>0</v>
      </c>
      <c r="M7" s="267">
        <f t="shared" si="2"/>
        <v>5339</v>
      </c>
      <c r="N7" s="267">
        <f t="shared" si="3"/>
        <v>130</v>
      </c>
      <c r="O7" s="267">
        <f>IFERROR(VLOOKUP(C7,工龄工资!B:Q,16,0),0)</f>
        <v>0</v>
      </c>
      <c r="P7" s="267"/>
      <c r="Q7" s="267">
        <f>IFERROR(VLOOKUP(C7,工龄工资!B:S,17,0),0)</f>
        <v>0</v>
      </c>
      <c r="R7" s="267">
        <f t="shared" si="4"/>
        <v>5469</v>
      </c>
      <c r="S7" s="271" t="str">
        <f>IFERROR(VLOOKUP(C7,奖惩!B:E,2,0),"")</f>
        <v/>
      </c>
    </row>
    <row r="8" s="262" customFormat="1" customHeight="1" spans="1:19">
      <c r="A8" s="20"/>
      <c r="B8" s="32" t="s">
        <v>20</v>
      </c>
      <c r="C8" s="20" t="s">
        <v>27</v>
      </c>
      <c r="D8" s="20" t="s">
        <v>22</v>
      </c>
      <c r="E8" s="267">
        <f>VLOOKUP(C8,考勤!$A:$AI,35,0)</f>
        <v>5</v>
      </c>
      <c r="F8" s="267">
        <f>VLOOKUP(C8,考勤!$A$5:AP2103,42,0)</f>
        <v>40</v>
      </c>
      <c r="G8" s="267">
        <v>19</v>
      </c>
      <c r="H8" s="267">
        <f t="shared" si="0"/>
        <v>760</v>
      </c>
      <c r="I8" s="267">
        <f>VLOOKUP(C8,考勤!$A$5:AP3009,41,0)</f>
        <v>15</v>
      </c>
      <c r="J8" s="267">
        <v>19</v>
      </c>
      <c r="K8" s="267">
        <f t="shared" si="1"/>
        <v>285</v>
      </c>
      <c r="L8" s="267">
        <f>IFERROR(VLOOKUP(C8,奖惩!B:D,3,0),0)</f>
        <v>-209</v>
      </c>
      <c r="M8" s="267">
        <f t="shared" si="2"/>
        <v>836</v>
      </c>
      <c r="N8" s="267">
        <f t="shared" si="3"/>
        <v>25</v>
      </c>
      <c r="O8" s="267">
        <f>IFERROR(VLOOKUP(C8,工龄工资!B:Q,16,0),0)</f>
        <v>0</v>
      </c>
      <c r="P8" s="267"/>
      <c r="Q8" s="267">
        <f>IFERROR(VLOOKUP(C8,工龄工资!B:S,17,0),0)</f>
        <v>0</v>
      </c>
      <c r="R8" s="267">
        <f t="shared" si="4"/>
        <v>861</v>
      </c>
      <c r="S8" s="271">
        <f>IFERROR(VLOOKUP(C8,奖惩!B:E,2,0),"")</f>
        <v>0.8</v>
      </c>
    </row>
    <row r="9" s="262" customFormat="1" customHeight="1" spans="1:19">
      <c r="A9" s="20"/>
      <c r="B9" s="32" t="s">
        <v>20</v>
      </c>
      <c r="C9" s="20" t="s">
        <v>28</v>
      </c>
      <c r="D9" s="20" t="s">
        <v>22</v>
      </c>
      <c r="E9" s="267">
        <f>VLOOKUP(C9,考勤!$A:$AI,35,0)</f>
        <v>20.5</v>
      </c>
      <c r="F9" s="267">
        <f>VLOOKUP(C9,考勤!$A$5:AP2104,42,0)</f>
        <v>164</v>
      </c>
      <c r="G9" s="267">
        <v>19</v>
      </c>
      <c r="H9" s="267">
        <f t="shared" si="0"/>
        <v>3116</v>
      </c>
      <c r="I9" s="267">
        <f>VLOOKUP(C9,考勤!$A$5:AP3010,41,0)</f>
        <v>87</v>
      </c>
      <c r="J9" s="267">
        <v>19</v>
      </c>
      <c r="K9" s="267">
        <f t="shared" si="1"/>
        <v>1653</v>
      </c>
      <c r="L9" s="267">
        <f>IFERROR(VLOOKUP(C9,奖惩!B:D,3,0),0)</f>
        <v>0</v>
      </c>
      <c r="M9" s="267">
        <f t="shared" si="2"/>
        <v>4769</v>
      </c>
      <c r="N9" s="267">
        <f t="shared" si="3"/>
        <v>102.5</v>
      </c>
      <c r="O9" s="267">
        <f>IFERROR(VLOOKUP(C9,工龄工资!B:Q,16,0),0)</f>
        <v>0</v>
      </c>
      <c r="P9" s="267"/>
      <c r="Q9" s="267">
        <f>IFERROR(VLOOKUP(C9,工龄工资!B:S,17,0),0)</f>
        <v>0</v>
      </c>
      <c r="R9" s="267">
        <f t="shared" si="4"/>
        <v>4871.5</v>
      </c>
      <c r="S9" s="271" t="str">
        <f>IFERROR(VLOOKUP(C9,奖惩!B:E,2,0),"")</f>
        <v/>
      </c>
    </row>
    <row r="10" s="262" customFormat="1" customHeight="1" spans="1:19">
      <c r="A10" s="20"/>
      <c r="B10" s="32" t="s">
        <v>20</v>
      </c>
      <c r="C10" s="20" t="s">
        <v>29</v>
      </c>
      <c r="D10" s="20" t="s">
        <v>22</v>
      </c>
      <c r="E10" s="267">
        <f>VLOOKUP(C10,考勤!$A:$AI,35,0)</f>
        <v>26</v>
      </c>
      <c r="F10" s="267">
        <f>VLOOKUP(C10,考勤!$A$5:AP2105,42,0)</f>
        <v>208</v>
      </c>
      <c r="G10" s="267">
        <v>19</v>
      </c>
      <c r="H10" s="267">
        <f t="shared" si="0"/>
        <v>3952</v>
      </c>
      <c r="I10" s="267">
        <f>VLOOKUP(C10,考勤!$A$5:AP3011,41,0)</f>
        <v>86</v>
      </c>
      <c r="J10" s="267">
        <v>19</v>
      </c>
      <c r="K10" s="267">
        <f t="shared" si="1"/>
        <v>1634</v>
      </c>
      <c r="L10" s="267">
        <f>IFERROR(VLOOKUP(C10,奖惩!B:D,3,0),0)</f>
        <v>-50</v>
      </c>
      <c r="M10" s="267">
        <f t="shared" si="2"/>
        <v>5536</v>
      </c>
      <c r="N10" s="267">
        <f t="shared" si="3"/>
        <v>130</v>
      </c>
      <c r="O10" s="267">
        <f>IFERROR(VLOOKUP(C10,工龄工资!B:Q,16,0),0)</f>
        <v>0</v>
      </c>
      <c r="P10" s="267"/>
      <c r="Q10" s="267">
        <f>IFERROR(VLOOKUP(C10,工龄工资!B:S,17,0),0)</f>
        <v>0</v>
      </c>
      <c r="R10" s="267">
        <f t="shared" si="4"/>
        <v>5666</v>
      </c>
      <c r="S10" s="271" t="str">
        <f>IFERROR(VLOOKUP(C10,奖惩!B:E,2,0),"")</f>
        <v>欧马可螺母漏焊</v>
      </c>
    </row>
    <row r="11" s="262" customFormat="1" customHeight="1" spans="1:19">
      <c r="A11" s="20"/>
      <c r="B11" s="32" t="s">
        <v>20</v>
      </c>
      <c r="C11" s="20" t="s">
        <v>30</v>
      </c>
      <c r="D11" s="20" t="s">
        <v>22</v>
      </c>
      <c r="E11" s="267">
        <f>VLOOKUP(C11,考勤!$A:$AI,35,0)</f>
        <v>3</v>
      </c>
      <c r="F11" s="267">
        <f>VLOOKUP(C11,考勤!$A$5:AP2106,42,0)</f>
        <v>24</v>
      </c>
      <c r="G11" s="267">
        <v>19</v>
      </c>
      <c r="H11" s="267">
        <f t="shared" si="0"/>
        <v>456</v>
      </c>
      <c r="I11" s="267">
        <f>VLOOKUP(C11,考勤!$A$5:AP3012,41,0)</f>
        <v>10</v>
      </c>
      <c r="J11" s="267">
        <v>19</v>
      </c>
      <c r="K11" s="267">
        <f t="shared" si="1"/>
        <v>190</v>
      </c>
      <c r="L11" s="267">
        <f>IFERROR(VLOOKUP(C11,奖惩!B:D,3,0),0)</f>
        <v>0</v>
      </c>
      <c r="M11" s="267">
        <f t="shared" si="2"/>
        <v>646</v>
      </c>
      <c r="N11" s="267">
        <f t="shared" si="3"/>
        <v>15</v>
      </c>
      <c r="O11" s="267">
        <f>IFERROR(VLOOKUP(C11,工龄工资!B:Q,16,0),0)</f>
        <v>0</v>
      </c>
      <c r="P11" s="267"/>
      <c r="Q11" s="267">
        <f>IFERROR(VLOOKUP(C11,工龄工资!B:S,17,0),0)</f>
        <v>0</v>
      </c>
      <c r="R11" s="267">
        <f t="shared" si="4"/>
        <v>661</v>
      </c>
      <c r="S11" s="271" t="str">
        <f>IFERROR(VLOOKUP(C11,奖惩!B:E,2,0),"")</f>
        <v/>
      </c>
    </row>
    <row r="12" s="262" customFormat="1" customHeight="1" spans="1:19">
      <c r="A12" s="20"/>
      <c r="B12" s="32" t="s">
        <v>20</v>
      </c>
      <c r="C12" s="20" t="s">
        <v>31</v>
      </c>
      <c r="D12" s="20" t="s">
        <v>22</v>
      </c>
      <c r="E12" s="267">
        <f>VLOOKUP(C12,考勤!$A:$AI,35,0)</f>
        <v>4</v>
      </c>
      <c r="F12" s="267">
        <f>VLOOKUP(C12,考勤!$A$5:AP2107,42,0)</f>
        <v>32</v>
      </c>
      <c r="G12" s="267">
        <v>19</v>
      </c>
      <c r="H12" s="267">
        <f t="shared" si="0"/>
        <v>608</v>
      </c>
      <c r="I12" s="267">
        <f>VLOOKUP(C12,考勤!$A$5:AP3013,41,0)</f>
        <v>12</v>
      </c>
      <c r="J12" s="267">
        <v>19</v>
      </c>
      <c r="K12" s="267">
        <f t="shared" si="1"/>
        <v>228</v>
      </c>
      <c r="L12" s="267">
        <f>IFERROR(VLOOKUP(C12,奖惩!B:D,3,0),0)</f>
        <v>0</v>
      </c>
      <c r="M12" s="267">
        <f t="shared" si="2"/>
        <v>836</v>
      </c>
      <c r="N12" s="267">
        <f t="shared" si="3"/>
        <v>20</v>
      </c>
      <c r="O12" s="267">
        <f>IFERROR(VLOOKUP(C12,工龄工资!B:Q,16,0),0)</f>
        <v>0</v>
      </c>
      <c r="P12" s="267"/>
      <c r="Q12" s="267">
        <f>IFERROR(VLOOKUP(C12,工龄工资!B:S,17,0),0)</f>
        <v>0</v>
      </c>
      <c r="R12" s="267">
        <f t="shared" si="4"/>
        <v>856</v>
      </c>
      <c r="S12" s="271" t="str">
        <f>IFERROR(VLOOKUP(C12,奖惩!B:E,2,0),"")</f>
        <v/>
      </c>
    </row>
    <row r="13" s="262" customFormat="1" customHeight="1" spans="1:19">
      <c r="A13" s="20"/>
      <c r="B13" s="32" t="s">
        <v>20</v>
      </c>
      <c r="C13" s="20" t="s">
        <v>32</v>
      </c>
      <c r="D13" s="20" t="s">
        <v>22</v>
      </c>
      <c r="E13" s="267">
        <f>VLOOKUP(C13,考勤!$A:$AI,35,0)</f>
        <v>3</v>
      </c>
      <c r="F13" s="267">
        <f>VLOOKUP(C13,考勤!$A$5:AP2108,42,0)</f>
        <v>24</v>
      </c>
      <c r="G13" s="267">
        <v>19</v>
      </c>
      <c r="H13" s="267">
        <f t="shared" si="0"/>
        <v>456</v>
      </c>
      <c r="I13" s="267">
        <f>VLOOKUP(C13,考勤!$A$5:AP3014,41,0)</f>
        <v>13</v>
      </c>
      <c r="J13" s="267">
        <v>19</v>
      </c>
      <c r="K13" s="267">
        <f t="shared" si="1"/>
        <v>247</v>
      </c>
      <c r="L13" s="267">
        <f>IFERROR(VLOOKUP(C13,奖惩!B:D,3,0),0)</f>
        <v>0</v>
      </c>
      <c r="M13" s="267">
        <f t="shared" si="2"/>
        <v>703</v>
      </c>
      <c r="N13" s="267">
        <f t="shared" si="3"/>
        <v>15</v>
      </c>
      <c r="O13" s="267">
        <f>IFERROR(VLOOKUP(C13,工龄工资!B:Q,16,0),0)</f>
        <v>0</v>
      </c>
      <c r="P13" s="267"/>
      <c r="Q13" s="267">
        <f>IFERROR(VLOOKUP(C13,工龄工资!B:S,17,0),0)</f>
        <v>0</v>
      </c>
      <c r="R13" s="267">
        <f t="shared" si="4"/>
        <v>718</v>
      </c>
      <c r="S13" s="271" t="str">
        <f>IFERROR(VLOOKUP(C13,奖惩!B:E,2,0),"")</f>
        <v/>
      </c>
    </row>
    <row r="14" s="262" customFormat="1" customHeight="1" spans="1:19">
      <c r="A14" s="20"/>
      <c r="B14" s="32" t="s">
        <v>20</v>
      </c>
      <c r="C14" s="20" t="s">
        <v>33</v>
      </c>
      <c r="D14" s="20" t="s">
        <v>22</v>
      </c>
      <c r="E14" s="267">
        <f>VLOOKUP(C14,考勤!$A:$AI,35,0)</f>
        <v>6</v>
      </c>
      <c r="F14" s="267">
        <f>VLOOKUP(C14,考勤!$A$5:AP2109,42,0)</f>
        <v>48</v>
      </c>
      <c r="G14" s="267">
        <v>19</v>
      </c>
      <c r="H14" s="267">
        <f t="shared" si="0"/>
        <v>912</v>
      </c>
      <c r="I14" s="267">
        <f>VLOOKUP(C14,考勤!$A$5:AP3015,41,0)</f>
        <v>18</v>
      </c>
      <c r="J14" s="267">
        <v>19</v>
      </c>
      <c r="K14" s="267">
        <f t="shared" si="1"/>
        <v>342</v>
      </c>
      <c r="L14" s="267">
        <f>IFERROR(VLOOKUP(C14,奖惩!B:D,3,0),0)</f>
        <v>0</v>
      </c>
      <c r="M14" s="267">
        <f t="shared" si="2"/>
        <v>1254</v>
      </c>
      <c r="N14" s="267">
        <f t="shared" si="3"/>
        <v>30</v>
      </c>
      <c r="O14" s="267">
        <f>IFERROR(VLOOKUP(C14,工龄工资!B:Q,16,0),0)</f>
        <v>0</v>
      </c>
      <c r="P14" s="267"/>
      <c r="Q14" s="267">
        <f>IFERROR(VLOOKUP(C14,工龄工资!B:S,17,0),0)</f>
        <v>0</v>
      </c>
      <c r="R14" s="267">
        <f t="shared" si="4"/>
        <v>1284</v>
      </c>
      <c r="S14" s="271" t="str">
        <f>IFERROR(VLOOKUP(C14,奖惩!B:E,2,0),"")</f>
        <v/>
      </c>
    </row>
    <row r="15" s="262" customFormat="1" customHeight="1" spans="1:19">
      <c r="A15" s="20"/>
      <c r="B15" s="32" t="s">
        <v>20</v>
      </c>
      <c r="C15" s="20" t="s">
        <v>34</v>
      </c>
      <c r="D15" s="20" t="s">
        <v>22</v>
      </c>
      <c r="E15" s="267">
        <f>VLOOKUP(C15,考勤!$A:$AI,35,0)</f>
        <v>4.5</v>
      </c>
      <c r="F15" s="267">
        <f>VLOOKUP(C15,考勤!$A$5:AP2109,42,0)</f>
        <v>36</v>
      </c>
      <c r="G15" s="267">
        <v>19</v>
      </c>
      <c r="H15" s="267">
        <f t="shared" si="0"/>
        <v>684</v>
      </c>
      <c r="I15" s="267">
        <f>VLOOKUP(C15,考勤!$A$5:AP3015,41,0)</f>
        <v>16</v>
      </c>
      <c r="J15" s="267">
        <v>19</v>
      </c>
      <c r="K15" s="267">
        <f t="shared" si="1"/>
        <v>304</v>
      </c>
      <c r="L15" s="267">
        <f>IFERROR(VLOOKUP(C15,奖惩!B:D,3,0),0)</f>
        <v>0</v>
      </c>
      <c r="M15" s="267">
        <f t="shared" si="2"/>
        <v>988</v>
      </c>
      <c r="N15" s="267">
        <f t="shared" si="3"/>
        <v>22.5</v>
      </c>
      <c r="O15" s="267">
        <f>IFERROR(VLOOKUP(C15,工龄工资!B:Q,16,0),0)</f>
        <v>0</v>
      </c>
      <c r="P15" s="267"/>
      <c r="Q15" s="267">
        <f>IFERROR(VLOOKUP(C15,工龄工资!B:S,17,0),0)</f>
        <v>0</v>
      </c>
      <c r="R15" s="267">
        <f t="shared" si="4"/>
        <v>1010.5</v>
      </c>
      <c r="S15" s="271" t="str">
        <f>IFERROR(VLOOKUP(C15,奖惩!B:E,2,0),"")</f>
        <v/>
      </c>
    </row>
    <row r="16" s="262" customFormat="1" customHeight="1" spans="1:19">
      <c r="A16" s="20"/>
      <c r="B16" s="32" t="s">
        <v>20</v>
      </c>
      <c r="C16" s="20" t="s">
        <v>35</v>
      </c>
      <c r="D16" s="20" t="s">
        <v>22</v>
      </c>
      <c r="E16" s="267">
        <f>VLOOKUP(C16,考勤!$A:$AI,35,0)</f>
        <v>5</v>
      </c>
      <c r="F16" s="267">
        <f>VLOOKUP(C16,考勤!$A$5:AP2110,42,0)</f>
        <v>40</v>
      </c>
      <c r="G16" s="267">
        <v>19</v>
      </c>
      <c r="H16" s="267">
        <f t="shared" si="0"/>
        <v>760</v>
      </c>
      <c r="I16" s="267">
        <f>VLOOKUP(C16,考勤!$A$5:AP3016,41,0)</f>
        <v>15</v>
      </c>
      <c r="J16" s="267">
        <v>19</v>
      </c>
      <c r="K16" s="267">
        <f t="shared" si="1"/>
        <v>285</v>
      </c>
      <c r="L16" s="267">
        <f>IFERROR(VLOOKUP(C16,奖惩!B:D,3,0),0)</f>
        <v>0</v>
      </c>
      <c r="M16" s="267">
        <f t="shared" si="2"/>
        <v>1045</v>
      </c>
      <c r="N16" s="267">
        <f t="shared" si="3"/>
        <v>25</v>
      </c>
      <c r="O16" s="267">
        <f>IFERROR(VLOOKUP(C16,工龄工资!B:Q,16,0),0)</f>
        <v>0</v>
      </c>
      <c r="P16" s="267"/>
      <c r="Q16" s="267">
        <f>IFERROR(VLOOKUP(C16,工龄工资!B:S,17,0),0)</f>
        <v>0</v>
      </c>
      <c r="R16" s="267">
        <f t="shared" si="4"/>
        <v>1070</v>
      </c>
      <c r="S16" s="271" t="str">
        <f>IFERROR(VLOOKUP(C16,奖惩!B:E,2,0),"")</f>
        <v/>
      </c>
    </row>
    <row r="17" s="262" customFormat="1" customHeight="1" spans="1:19">
      <c r="A17" s="20"/>
      <c r="B17" s="32" t="s">
        <v>20</v>
      </c>
      <c r="C17" s="20" t="s">
        <v>27</v>
      </c>
      <c r="D17" s="20" t="s">
        <v>22</v>
      </c>
      <c r="E17" s="267">
        <f>VLOOKUP(C17,考勤!$A:$AI,35,0)</f>
        <v>5</v>
      </c>
      <c r="F17" s="267">
        <f>VLOOKUP(C17,考勤!$A$5:AP2111,42,0)</f>
        <v>40</v>
      </c>
      <c r="G17" s="267">
        <v>19</v>
      </c>
      <c r="H17" s="267">
        <f t="shared" si="0"/>
        <v>760</v>
      </c>
      <c r="I17" s="267">
        <f>VLOOKUP(C17,考勤!$A$5:AP3017,41,0)</f>
        <v>15</v>
      </c>
      <c r="J17" s="267">
        <v>19</v>
      </c>
      <c r="K17" s="267">
        <f t="shared" si="1"/>
        <v>285</v>
      </c>
      <c r="L17" s="267">
        <f>IFERROR(VLOOKUP(C17,奖惩!B:D,3,0),0)</f>
        <v>-209</v>
      </c>
      <c r="M17" s="267">
        <f t="shared" si="2"/>
        <v>836</v>
      </c>
      <c r="N17" s="267">
        <f t="shared" si="3"/>
        <v>25</v>
      </c>
      <c r="O17" s="267">
        <f>IFERROR(VLOOKUP(C17,工龄工资!B:Q,16,0),0)</f>
        <v>0</v>
      </c>
      <c r="P17" s="267"/>
      <c r="Q17" s="267">
        <f>IFERROR(VLOOKUP(C17,工龄工资!B:S,17,0),0)</f>
        <v>0</v>
      </c>
      <c r="R17" s="267">
        <f t="shared" si="4"/>
        <v>861</v>
      </c>
      <c r="S17" s="271">
        <f>IFERROR(VLOOKUP(C17,奖惩!B:E,2,0),"")</f>
        <v>0.8</v>
      </c>
    </row>
    <row r="18" s="262" customFormat="1" customHeight="1" spans="1:19">
      <c r="A18" s="20"/>
      <c r="B18" s="20" t="s">
        <v>36</v>
      </c>
      <c r="C18" s="20" t="s">
        <v>37</v>
      </c>
      <c r="D18" s="20" t="s">
        <v>22</v>
      </c>
      <c r="E18" s="267">
        <f>VLOOKUP(C18,考勤!$A:$AI,35,0)</f>
        <v>1</v>
      </c>
      <c r="F18" s="267">
        <f>VLOOKUP(C18,考勤!$A$5:AP2112,42,0)</f>
        <v>8</v>
      </c>
      <c r="G18" s="267">
        <v>19</v>
      </c>
      <c r="H18" s="267">
        <f t="shared" si="0"/>
        <v>152</v>
      </c>
      <c r="I18" s="267">
        <f>VLOOKUP(C18,考勤!$A$5:AP3018,41,0)</f>
        <v>2</v>
      </c>
      <c r="J18" s="267">
        <v>20</v>
      </c>
      <c r="K18" s="267">
        <f t="shared" si="1"/>
        <v>40</v>
      </c>
      <c r="L18" s="267">
        <f>IFERROR(VLOOKUP(C18,奖惩!B:D,3,0),0)</f>
        <v>0</v>
      </c>
      <c r="M18" s="267">
        <f t="shared" si="2"/>
        <v>192</v>
      </c>
      <c r="N18" s="267">
        <f t="shared" si="3"/>
        <v>5</v>
      </c>
      <c r="O18" s="267">
        <f>IFERROR(VLOOKUP(C18,工龄工资!B:Q,16,0),0)</f>
        <v>0</v>
      </c>
      <c r="P18" s="267"/>
      <c r="Q18" s="267">
        <f>IFERROR(VLOOKUP(C18,工龄工资!B:S,17,0),0)</f>
        <v>0</v>
      </c>
      <c r="R18" s="267">
        <f t="shared" si="4"/>
        <v>197</v>
      </c>
      <c r="S18" s="271" t="str">
        <f>IFERROR(VLOOKUP(C18,奖惩!B:E,2,0),"")</f>
        <v/>
      </c>
    </row>
    <row r="19" s="262" customFormat="1" customHeight="1" spans="1:19">
      <c r="A19" s="20"/>
      <c r="B19" s="20" t="s">
        <v>36</v>
      </c>
      <c r="C19" s="20" t="s">
        <v>38</v>
      </c>
      <c r="D19" s="20" t="s">
        <v>22</v>
      </c>
      <c r="E19" s="267">
        <f>VLOOKUP(C19,考勤!$A:$AI,35,0)</f>
        <v>26</v>
      </c>
      <c r="F19" s="267">
        <f>VLOOKUP(C19,考勤!$A$5:AP2106,42,0)</f>
        <v>236</v>
      </c>
      <c r="G19" s="267">
        <v>19</v>
      </c>
      <c r="H19" s="267">
        <f t="shared" si="0"/>
        <v>4484</v>
      </c>
      <c r="I19" s="267">
        <f>VLOOKUP(C19,考勤!$A$5:AP3012,41,0)</f>
        <v>104.5</v>
      </c>
      <c r="J19" s="267">
        <v>20</v>
      </c>
      <c r="K19" s="267">
        <f t="shared" si="1"/>
        <v>2090</v>
      </c>
      <c r="L19" s="267">
        <f>IFERROR(VLOOKUP(C19,奖惩!B:D,3,0),0)</f>
        <v>0</v>
      </c>
      <c r="M19" s="267">
        <f t="shared" si="2"/>
        <v>6574</v>
      </c>
      <c r="N19" s="267">
        <f t="shared" si="3"/>
        <v>130</v>
      </c>
      <c r="O19" s="267">
        <f>IFERROR(VLOOKUP(C19,工龄工资!B:Q,16,0),0)</f>
        <v>0</v>
      </c>
      <c r="P19" s="267"/>
      <c r="Q19" s="267">
        <f>IFERROR(VLOOKUP(C19,工龄工资!B:S,17,0),0)</f>
        <v>0</v>
      </c>
      <c r="R19" s="267">
        <f t="shared" si="4"/>
        <v>6704</v>
      </c>
      <c r="S19" s="271" t="str">
        <f>IFERROR(VLOOKUP(C19,奖惩!B:E,2,0),"")</f>
        <v/>
      </c>
    </row>
    <row r="20" s="262" customFormat="1" customHeight="1" spans="1:19">
      <c r="A20" s="20"/>
      <c r="B20" s="20" t="s">
        <v>36</v>
      </c>
      <c r="C20" s="20" t="s">
        <v>39</v>
      </c>
      <c r="D20" s="20" t="s">
        <v>22</v>
      </c>
      <c r="E20" s="267">
        <f>VLOOKUP(C20,考勤!$A:$AI,35,0)</f>
        <v>28.5</v>
      </c>
      <c r="F20" s="267">
        <f>VLOOKUP(C20,考勤!$A$5:AP2107,42,0)</f>
        <v>239.5</v>
      </c>
      <c r="G20" s="267">
        <v>19</v>
      </c>
      <c r="H20" s="267">
        <f t="shared" si="0"/>
        <v>4550.5</v>
      </c>
      <c r="I20" s="267">
        <f>VLOOKUP(C20,考勤!$A$5:AP3013,41,0)</f>
        <v>93</v>
      </c>
      <c r="J20" s="267">
        <v>20</v>
      </c>
      <c r="K20" s="267">
        <f t="shared" si="1"/>
        <v>1860</v>
      </c>
      <c r="L20" s="267">
        <f>IFERROR(VLOOKUP(C20,奖惩!B:D,3,0),0)</f>
        <v>0</v>
      </c>
      <c r="M20" s="267">
        <f t="shared" si="2"/>
        <v>6410.5</v>
      </c>
      <c r="N20" s="267">
        <f t="shared" si="3"/>
        <v>142.5</v>
      </c>
      <c r="O20" s="267">
        <f>IFERROR(VLOOKUP(C20,工龄工资!B:Q,16,0),0)</f>
        <v>0</v>
      </c>
      <c r="P20" s="267"/>
      <c r="Q20" s="267">
        <f>IFERROR(VLOOKUP(C20,工龄工资!B:S,17,0),0)</f>
        <v>0</v>
      </c>
      <c r="R20" s="267">
        <f t="shared" si="4"/>
        <v>6553</v>
      </c>
      <c r="S20" s="271" t="str">
        <f>IFERROR(VLOOKUP(C20,奖惩!B:E,2,0),"")</f>
        <v/>
      </c>
    </row>
    <row r="21" s="262" customFormat="1" customHeight="1" spans="1:19">
      <c r="A21" s="20"/>
      <c r="B21" s="20" t="s">
        <v>36</v>
      </c>
      <c r="C21" s="20" t="s">
        <v>40</v>
      </c>
      <c r="D21" s="20" t="s">
        <v>22</v>
      </c>
      <c r="E21" s="267">
        <f>VLOOKUP(C21,考勤!$A:$AI,35,0)</f>
        <v>17.5</v>
      </c>
      <c r="F21" s="267">
        <f>VLOOKUP(C21,考勤!$A$5:AP2108,42,0)</f>
        <v>169</v>
      </c>
      <c r="G21" s="267">
        <v>19</v>
      </c>
      <c r="H21" s="267">
        <f t="shared" si="0"/>
        <v>3211</v>
      </c>
      <c r="I21" s="267">
        <f>VLOOKUP(C21,考勤!$A$5:AP3014,41,0)</f>
        <v>61.5</v>
      </c>
      <c r="J21" s="267">
        <v>20</v>
      </c>
      <c r="K21" s="267">
        <f t="shared" si="1"/>
        <v>1230</v>
      </c>
      <c r="L21" s="267">
        <f>IFERROR(VLOOKUP(C21,奖惩!B:D,3,0),0)</f>
        <v>-888.2</v>
      </c>
      <c r="M21" s="267">
        <f t="shared" si="2"/>
        <v>3552.8</v>
      </c>
      <c r="N21" s="267">
        <f t="shared" si="3"/>
        <v>87.5</v>
      </c>
      <c r="O21" s="267">
        <f>IFERROR(VLOOKUP(C21,工龄工资!B:Q,16,0),0)</f>
        <v>0</v>
      </c>
      <c r="P21" s="267"/>
      <c r="Q21" s="267">
        <f>IFERROR(VLOOKUP(C21,工龄工资!B:S,17,0),0)</f>
        <v>0</v>
      </c>
      <c r="R21" s="267">
        <f t="shared" si="4"/>
        <v>3640.3</v>
      </c>
      <c r="S21" s="271">
        <f>IFERROR(VLOOKUP(C21,奖惩!B:E,2,0),"")</f>
        <v>0.8</v>
      </c>
    </row>
    <row r="22" s="262" customFormat="1" customHeight="1" spans="1:19">
      <c r="A22" s="20"/>
      <c r="B22" s="20" t="s">
        <v>36</v>
      </c>
      <c r="C22" s="20" t="s">
        <v>41</v>
      </c>
      <c r="D22" s="20" t="s">
        <v>22</v>
      </c>
      <c r="E22" s="267">
        <f>VLOOKUP(C22,考勤!$A:$AI,35,0)</f>
        <v>8.5</v>
      </c>
      <c r="F22" s="267">
        <f>VLOOKUP(C22,考勤!$A$5:AP2109,42,0)</f>
        <v>70</v>
      </c>
      <c r="G22" s="267">
        <v>19</v>
      </c>
      <c r="H22" s="267">
        <f t="shared" si="0"/>
        <v>1330</v>
      </c>
      <c r="I22" s="267">
        <f>VLOOKUP(C22,考勤!$A$5:AP3015,41,0)</f>
        <v>25</v>
      </c>
      <c r="J22" s="267">
        <v>20</v>
      </c>
      <c r="K22" s="267">
        <f t="shared" si="1"/>
        <v>500</v>
      </c>
      <c r="L22" s="267">
        <f>IFERROR(VLOOKUP(C22,奖惩!B:D,3,0),0)</f>
        <v>0</v>
      </c>
      <c r="M22" s="267">
        <f t="shared" si="2"/>
        <v>1830</v>
      </c>
      <c r="N22" s="267">
        <f t="shared" si="3"/>
        <v>42.5</v>
      </c>
      <c r="O22" s="267">
        <f>IFERROR(VLOOKUP(C22,工龄工资!B:Q,16,0),0)</f>
        <v>0</v>
      </c>
      <c r="P22" s="267"/>
      <c r="Q22" s="267">
        <f>IFERROR(VLOOKUP(C22,工龄工资!B:S,17,0),0)</f>
        <v>0</v>
      </c>
      <c r="R22" s="267">
        <f t="shared" si="4"/>
        <v>1872.5</v>
      </c>
      <c r="S22" s="271" t="str">
        <f>IFERROR(VLOOKUP(C22,奖惩!B:E,2,0),"")</f>
        <v/>
      </c>
    </row>
    <row r="23" s="262" customFormat="1" customHeight="1" spans="1:19">
      <c r="A23" s="20"/>
      <c r="B23" s="20" t="s">
        <v>36</v>
      </c>
      <c r="C23" s="263" t="s">
        <v>42</v>
      </c>
      <c r="D23" s="20" t="s">
        <v>22</v>
      </c>
      <c r="E23" s="267">
        <f>VLOOKUP(C23,考勤!$A:$AI,35,0)</f>
        <v>6</v>
      </c>
      <c r="F23" s="267">
        <f>VLOOKUP(C23,考勤!$A$5:AP2110,42,0)</f>
        <v>50.5</v>
      </c>
      <c r="G23" s="267">
        <v>19</v>
      </c>
      <c r="H23" s="267">
        <f t="shared" si="0"/>
        <v>959.5</v>
      </c>
      <c r="I23" s="267">
        <f>VLOOKUP(C23,考勤!$A$5:AP3016,41,0)</f>
        <v>7</v>
      </c>
      <c r="J23" s="267">
        <v>20</v>
      </c>
      <c r="K23" s="267">
        <f t="shared" si="1"/>
        <v>140</v>
      </c>
      <c r="L23" s="267">
        <f>IFERROR(VLOOKUP(C23,奖惩!B:D,3,0),0)</f>
        <v>0</v>
      </c>
      <c r="M23" s="267">
        <f t="shared" si="2"/>
        <v>1099.5</v>
      </c>
      <c r="N23" s="267">
        <f t="shared" si="3"/>
        <v>30</v>
      </c>
      <c r="O23" s="267">
        <f>IFERROR(VLOOKUP(C23,工龄工资!B:Q,16,0),0)</f>
        <v>0</v>
      </c>
      <c r="P23" s="267"/>
      <c r="Q23" s="267">
        <f>IFERROR(VLOOKUP(C23,工龄工资!B:S,17,0),0)</f>
        <v>0</v>
      </c>
      <c r="R23" s="267">
        <f t="shared" si="4"/>
        <v>1129.5</v>
      </c>
      <c r="S23" s="271" t="str">
        <f>IFERROR(VLOOKUP(C23,奖惩!B:E,2,0),"")</f>
        <v/>
      </c>
    </row>
    <row r="24" s="262" customFormat="1" customHeight="1" spans="1:19">
      <c r="A24" s="20"/>
      <c r="B24" s="20" t="s">
        <v>36</v>
      </c>
      <c r="C24" s="263" t="s">
        <v>43</v>
      </c>
      <c r="D24" s="20" t="s">
        <v>22</v>
      </c>
      <c r="E24" s="267">
        <f>VLOOKUP(C24,考勤!$A:$AI,35,0)</f>
        <v>26</v>
      </c>
      <c r="F24" s="267">
        <f>VLOOKUP(C24,考勤!$A$5:AP2111,42,0)</f>
        <v>215.5</v>
      </c>
      <c r="G24" s="267">
        <v>19</v>
      </c>
      <c r="H24" s="267">
        <f t="shared" si="0"/>
        <v>4094.5</v>
      </c>
      <c r="I24" s="267">
        <f>VLOOKUP(C24,考勤!$A$5:AP3017,41,0)</f>
        <v>80</v>
      </c>
      <c r="J24" s="267">
        <v>20</v>
      </c>
      <c r="K24" s="267">
        <f t="shared" si="1"/>
        <v>1600</v>
      </c>
      <c r="L24" s="267">
        <f>IFERROR(VLOOKUP(C24,奖惩!B:D,3,0),0)</f>
        <v>0</v>
      </c>
      <c r="M24" s="267">
        <f t="shared" si="2"/>
        <v>5694.5</v>
      </c>
      <c r="N24" s="267">
        <f t="shared" si="3"/>
        <v>130</v>
      </c>
      <c r="O24" s="267">
        <f>IFERROR(VLOOKUP(C24,工龄工资!B:Q,16,0),0)</f>
        <v>0</v>
      </c>
      <c r="P24" s="267"/>
      <c r="Q24" s="267">
        <f>IFERROR(VLOOKUP(C24,工龄工资!B:S,17,0),0)</f>
        <v>0</v>
      </c>
      <c r="R24" s="267">
        <f t="shared" si="4"/>
        <v>5824.5</v>
      </c>
      <c r="S24" s="271" t="str">
        <f>IFERROR(VLOOKUP(C24,奖惩!B:E,2,0),"")</f>
        <v/>
      </c>
    </row>
    <row r="25" s="262" customFormat="1" customHeight="1" spans="1:19">
      <c r="A25" s="20"/>
      <c r="B25" s="20" t="s">
        <v>36</v>
      </c>
      <c r="C25" s="32" t="s">
        <v>44</v>
      </c>
      <c r="D25" s="20" t="s">
        <v>22</v>
      </c>
      <c r="E25" s="267">
        <f>VLOOKUP(C25,考勤!$A:$AI,35,0)</f>
        <v>26.5</v>
      </c>
      <c r="F25" s="267">
        <f>VLOOKUP(C25,考勤!$A$5:AP2112,42,0)</f>
        <v>223.5</v>
      </c>
      <c r="G25" s="267">
        <v>19</v>
      </c>
      <c r="H25" s="267">
        <f t="shared" si="0"/>
        <v>4246.5</v>
      </c>
      <c r="I25" s="267">
        <f>VLOOKUP(C25,考勤!$A$5:AP3018,41,0)</f>
        <v>85.5</v>
      </c>
      <c r="J25" s="267">
        <v>20</v>
      </c>
      <c r="K25" s="267">
        <f t="shared" si="1"/>
        <v>1710</v>
      </c>
      <c r="L25" s="267">
        <f>IFERROR(VLOOKUP(C25,奖惩!B:D,3,0),0)</f>
        <v>0</v>
      </c>
      <c r="M25" s="267">
        <f t="shared" si="2"/>
        <v>5956.5</v>
      </c>
      <c r="N25" s="267">
        <f t="shared" si="3"/>
        <v>132.5</v>
      </c>
      <c r="O25" s="267">
        <f>IFERROR(VLOOKUP(C25,工龄工资!B:Q,16,0),0)</f>
        <v>0</v>
      </c>
      <c r="P25" s="267"/>
      <c r="Q25" s="267">
        <f>IFERROR(VLOOKUP(C25,工龄工资!B:S,17,0),0)</f>
        <v>0</v>
      </c>
      <c r="R25" s="267">
        <f t="shared" si="4"/>
        <v>6089</v>
      </c>
      <c r="S25" s="271" t="str">
        <f>IFERROR(VLOOKUP(C25,奖惩!B:E,2,0),"")</f>
        <v/>
      </c>
    </row>
    <row r="26" s="262" customFormat="1" customHeight="1" spans="1:19">
      <c r="A26" s="20"/>
      <c r="B26" s="20" t="s">
        <v>36</v>
      </c>
      <c r="C26" s="32" t="s">
        <v>45</v>
      </c>
      <c r="D26" s="20" t="s">
        <v>22</v>
      </c>
      <c r="E26" s="267">
        <f>VLOOKUP(C26,考勤!$A:$AI,35,0)</f>
        <v>24</v>
      </c>
      <c r="F26" s="267">
        <f>VLOOKUP(C26,考勤!$A$5:AP2113,42,0)</f>
        <v>213.5</v>
      </c>
      <c r="G26" s="267">
        <v>19</v>
      </c>
      <c r="H26" s="267">
        <f t="shared" si="0"/>
        <v>4056.5</v>
      </c>
      <c r="I26" s="267">
        <f>VLOOKUP(C26,考勤!$A$5:AP3019,41,0)</f>
        <v>76.5</v>
      </c>
      <c r="J26" s="267">
        <v>20</v>
      </c>
      <c r="K26" s="267">
        <f t="shared" si="1"/>
        <v>1530</v>
      </c>
      <c r="L26" s="267">
        <f>IFERROR(VLOOKUP(C26,奖惩!B:D,3,0),0)</f>
        <v>-60</v>
      </c>
      <c r="M26" s="267">
        <f t="shared" si="2"/>
        <v>5526.5</v>
      </c>
      <c r="N26" s="267">
        <f t="shared" si="3"/>
        <v>120</v>
      </c>
      <c r="O26" s="267">
        <f>IFERROR(VLOOKUP(C26,工龄工资!B:Q,16,0),0)</f>
        <v>0</v>
      </c>
      <c r="P26" s="267"/>
      <c r="Q26" s="267">
        <f>IFERROR(VLOOKUP(C26,工龄工资!B:S,17,0),0)</f>
        <v>0</v>
      </c>
      <c r="R26" s="267">
        <f t="shared" si="4"/>
        <v>5646.5</v>
      </c>
      <c r="S26" s="271" t="str">
        <f>IFERROR(VLOOKUP(C26,奖惩!B:E,2,0),"")</f>
        <v>扣：夏季一件50%+T恤一件50%</v>
      </c>
    </row>
    <row r="27" s="262" customFormat="1" customHeight="1" spans="1:19">
      <c r="A27" s="20"/>
      <c r="B27" s="20" t="s">
        <v>36</v>
      </c>
      <c r="C27" s="20" t="s">
        <v>46</v>
      </c>
      <c r="D27" s="20" t="s">
        <v>22</v>
      </c>
      <c r="E27" s="267">
        <f>VLOOKUP(C27,考勤!$A:$AI,35,0)</f>
        <v>24.5</v>
      </c>
      <c r="F27" s="267">
        <f>VLOOKUP(C27,考勤!$A$5:AP2115,42,0)</f>
        <v>208.5</v>
      </c>
      <c r="G27" s="267">
        <v>19</v>
      </c>
      <c r="H27" s="267">
        <f t="shared" ref="H27:H34" si="5">F27*G27</f>
        <v>3961.5</v>
      </c>
      <c r="I27" s="267">
        <f>VLOOKUP(C27,考勤!$A$5:AP3021,41,0)</f>
        <v>71</v>
      </c>
      <c r="J27" s="267">
        <v>20</v>
      </c>
      <c r="K27" s="267">
        <f t="shared" ref="K27:K34" si="6">I27*J27</f>
        <v>1420</v>
      </c>
      <c r="L27" s="267">
        <f>IFERROR(VLOOKUP(C27,奖惩!B:D,3,0),0)</f>
        <v>0</v>
      </c>
      <c r="M27" s="267">
        <f t="shared" ref="M27:M34" si="7">H27+K27+L27</f>
        <v>5381.5</v>
      </c>
      <c r="N27" s="267">
        <f t="shared" ref="N27:N34" si="8">E27*5</f>
        <v>122.5</v>
      </c>
      <c r="O27" s="267">
        <f>IFERROR(VLOOKUP(C27,工龄工资!B:Q,16,0),0)</f>
        <v>0</v>
      </c>
      <c r="P27" s="267"/>
      <c r="Q27" s="267">
        <f>IFERROR(VLOOKUP(C27,工龄工资!B:S,17,0),0)</f>
        <v>0</v>
      </c>
      <c r="R27" s="267">
        <f t="shared" ref="R27:R34" si="9">M27+N27+O27+P27+Q27</f>
        <v>5504</v>
      </c>
      <c r="S27" s="271" t="str">
        <f>IFERROR(VLOOKUP(C27,奖惩!B:E,2,0),"")</f>
        <v/>
      </c>
    </row>
    <row r="28" s="262" customFormat="1" customHeight="1" spans="1:19">
      <c r="A28" s="20"/>
      <c r="B28" s="20" t="s">
        <v>47</v>
      </c>
      <c r="C28" s="263" t="s">
        <v>48</v>
      </c>
      <c r="D28" s="20" t="s">
        <v>22</v>
      </c>
      <c r="E28" s="267">
        <f>VLOOKUP(C28,考勤!$A:$AI,35,0)</f>
        <v>27</v>
      </c>
      <c r="F28" s="267">
        <f>VLOOKUP(C28,考勤!$A$5:AP2116,42,0)</f>
        <v>214.5</v>
      </c>
      <c r="G28" s="267">
        <v>18</v>
      </c>
      <c r="H28" s="267">
        <f t="shared" si="5"/>
        <v>3861</v>
      </c>
      <c r="I28" s="267">
        <f>VLOOKUP(C28,考勤!$A$5:AP3022,41,0)</f>
        <v>72</v>
      </c>
      <c r="J28" s="267">
        <v>18</v>
      </c>
      <c r="K28" s="267">
        <f t="shared" si="6"/>
        <v>1296</v>
      </c>
      <c r="L28" s="267">
        <f>IFERROR(VLOOKUP(C28,奖惩!B:D,3,0),0)</f>
        <v>0</v>
      </c>
      <c r="M28" s="267">
        <f t="shared" si="7"/>
        <v>5157</v>
      </c>
      <c r="N28" s="267">
        <f t="shared" si="8"/>
        <v>135</v>
      </c>
      <c r="O28" s="267">
        <f>IFERROR(VLOOKUP(C28,工龄工资!B:Q,16,0),0)</f>
        <v>0</v>
      </c>
      <c r="P28" s="267"/>
      <c r="Q28" s="267">
        <f>IFERROR(VLOOKUP(C28,工龄工资!B:S,17,0),0)</f>
        <v>0</v>
      </c>
      <c r="R28" s="267">
        <f t="shared" si="9"/>
        <v>5292</v>
      </c>
      <c r="S28" s="271" t="str">
        <f>IFERROR(VLOOKUP(C28,奖惩!B:E,2,0),"")</f>
        <v/>
      </c>
    </row>
    <row r="29" s="262" customFormat="1" customHeight="1" spans="1:19">
      <c r="A29" s="20"/>
      <c r="B29" s="20" t="s">
        <v>47</v>
      </c>
      <c r="C29" s="20" t="s">
        <v>49</v>
      </c>
      <c r="D29" s="20" t="s">
        <v>22</v>
      </c>
      <c r="E29" s="267">
        <f>VLOOKUP(C29,考勤!$A:$AI,35,0)</f>
        <v>2</v>
      </c>
      <c r="F29" s="267">
        <f>VLOOKUP(C29,考勤!$A$5:AP2117,42,0)</f>
        <v>16</v>
      </c>
      <c r="G29" s="267">
        <v>18</v>
      </c>
      <c r="H29" s="267">
        <f t="shared" si="5"/>
        <v>288</v>
      </c>
      <c r="I29" s="267">
        <f>VLOOKUP(C29,考勤!$A$5:AP3023,41,0)</f>
        <v>6</v>
      </c>
      <c r="J29" s="267">
        <v>18</v>
      </c>
      <c r="K29" s="267">
        <f t="shared" si="6"/>
        <v>108</v>
      </c>
      <c r="L29" s="267">
        <f>IFERROR(VLOOKUP(C29,奖惩!B:D,3,0),0)</f>
        <v>0</v>
      </c>
      <c r="M29" s="267">
        <f t="shared" si="7"/>
        <v>396</v>
      </c>
      <c r="N29" s="267">
        <f t="shared" si="8"/>
        <v>10</v>
      </c>
      <c r="O29" s="267">
        <f>IFERROR(VLOOKUP(C29,工龄工资!B:Q,16,0),0)</f>
        <v>0</v>
      </c>
      <c r="P29" s="267"/>
      <c r="Q29" s="267">
        <f>IFERROR(VLOOKUP(C29,工龄工资!B:S,17,0),0)</f>
        <v>0</v>
      </c>
      <c r="R29" s="267">
        <f t="shared" si="9"/>
        <v>406</v>
      </c>
      <c r="S29" s="271" t="str">
        <f>IFERROR(VLOOKUP(C29,奖惩!B:E,2,0),"")</f>
        <v/>
      </c>
    </row>
    <row r="30" s="262" customFormat="1" customHeight="1" spans="1:19">
      <c r="A30" s="20"/>
      <c r="B30" s="20" t="s">
        <v>47</v>
      </c>
      <c r="C30" s="20" t="s">
        <v>50</v>
      </c>
      <c r="D30" s="20" t="s">
        <v>22</v>
      </c>
      <c r="E30" s="267">
        <f>VLOOKUP(C30,考勤!$A:$AI,35,0)</f>
        <v>23</v>
      </c>
      <c r="F30" s="267">
        <f>VLOOKUP(C30,考勤!$A$5:AP2118,42,0)</f>
        <v>182.5</v>
      </c>
      <c r="G30" s="267">
        <v>18</v>
      </c>
      <c r="H30" s="267">
        <f t="shared" si="5"/>
        <v>3285</v>
      </c>
      <c r="I30" s="267">
        <f>VLOOKUP(C30,考勤!$A$5:AP3024,41,0)</f>
        <v>62</v>
      </c>
      <c r="J30" s="267">
        <v>18</v>
      </c>
      <c r="K30" s="267">
        <f t="shared" si="6"/>
        <v>1116</v>
      </c>
      <c r="L30" s="267">
        <f>IFERROR(VLOOKUP(C30,奖惩!B:D,3,0),0)</f>
        <v>-116.46</v>
      </c>
      <c r="M30" s="267">
        <f t="shared" si="7"/>
        <v>4284.54</v>
      </c>
      <c r="N30" s="267">
        <f t="shared" si="8"/>
        <v>115</v>
      </c>
      <c r="O30" s="267">
        <f>IFERROR(VLOOKUP(C30,工龄工资!B:Q,16,0),0)</f>
        <v>0</v>
      </c>
      <c r="P30" s="267"/>
      <c r="Q30" s="267">
        <f>IFERROR(VLOOKUP(C30,工龄工资!B:S,17,0),0)</f>
        <v>0</v>
      </c>
      <c r="R30" s="267">
        <f t="shared" si="9"/>
        <v>4399.54</v>
      </c>
      <c r="S30" s="271" t="str">
        <f>IFERROR(VLOOKUP(C30,奖惩!B:E,2,0),"")</f>
        <v>不良品扣款</v>
      </c>
    </row>
    <row r="31" s="262" customFormat="1" customHeight="1" spans="1:19">
      <c r="A31" s="20"/>
      <c r="B31" s="20" t="s">
        <v>47</v>
      </c>
      <c r="C31" s="20" t="s">
        <v>51</v>
      </c>
      <c r="D31" s="20" t="s">
        <v>22</v>
      </c>
      <c r="E31" s="267">
        <f>VLOOKUP(C31,考勤!$A:$AI,35,0)</f>
        <v>21.5</v>
      </c>
      <c r="F31" s="267">
        <f>VLOOKUP(C31,考勤!$A$5:AP2119,42,0)</f>
        <v>173.5</v>
      </c>
      <c r="G31" s="267">
        <v>18</v>
      </c>
      <c r="H31" s="267">
        <f t="shared" si="5"/>
        <v>3123</v>
      </c>
      <c r="I31" s="267">
        <f>VLOOKUP(C31,考勤!$A$5:AP3025,41,0)</f>
        <v>65.5</v>
      </c>
      <c r="J31" s="267">
        <v>18</v>
      </c>
      <c r="K31" s="267">
        <f t="shared" si="6"/>
        <v>1179</v>
      </c>
      <c r="L31" s="267">
        <f>IFERROR(VLOOKUP(C31,奖惩!B:D,3,0),0)</f>
        <v>0</v>
      </c>
      <c r="M31" s="267">
        <f t="shared" si="7"/>
        <v>4302</v>
      </c>
      <c r="N31" s="267">
        <f t="shared" si="8"/>
        <v>107.5</v>
      </c>
      <c r="O31" s="267">
        <f>IFERROR(VLOOKUP(C31,工龄工资!B:Q,16,0),0)</f>
        <v>0</v>
      </c>
      <c r="P31" s="267"/>
      <c r="Q31" s="267">
        <f>IFERROR(VLOOKUP(C31,工龄工资!B:S,17,0),0)</f>
        <v>0</v>
      </c>
      <c r="R31" s="267">
        <f t="shared" si="9"/>
        <v>4409.5</v>
      </c>
      <c r="S31" s="271" t="str">
        <f>IFERROR(VLOOKUP(C31,奖惩!B:E,2,0),"")</f>
        <v/>
      </c>
    </row>
    <row r="32" s="262" customFormat="1" customHeight="1" spans="1:19">
      <c r="A32" s="20"/>
      <c r="B32" s="20" t="s">
        <v>47</v>
      </c>
      <c r="C32" s="20" t="s">
        <v>52</v>
      </c>
      <c r="D32" s="20" t="s">
        <v>22</v>
      </c>
      <c r="E32" s="267">
        <f>VLOOKUP(C32,考勤!$A:$AI,35,0)</f>
        <v>25</v>
      </c>
      <c r="F32" s="267">
        <f>VLOOKUP(C32,考勤!$A$5:AP2120,42,0)</f>
        <v>200</v>
      </c>
      <c r="G32" s="267">
        <v>18</v>
      </c>
      <c r="H32" s="267">
        <f t="shared" si="5"/>
        <v>3600</v>
      </c>
      <c r="I32" s="267">
        <f>VLOOKUP(C32,考勤!$A$5:AP3026,41,0)</f>
        <v>80</v>
      </c>
      <c r="J32" s="267">
        <v>18</v>
      </c>
      <c r="K32" s="267">
        <f t="shared" si="6"/>
        <v>1440</v>
      </c>
      <c r="L32" s="267">
        <f>IFERROR(VLOOKUP(C32,奖惩!B:D,3,0),0)</f>
        <v>-96.13</v>
      </c>
      <c r="M32" s="267">
        <f t="shared" si="7"/>
        <v>4943.87</v>
      </c>
      <c r="N32" s="267">
        <f t="shared" si="8"/>
        <v>125</v>
      </c>
      <c r="O32" s="267">
        <f>IFERROR(VLOOKUP(C32,工龄工资!B:Q,16,0),0)</f>
        <v>0</v>
      </c>
      <c r="P32" s="267"/>
      <c r="Q32" s="267">
        <f>IFERROR(VLOOKUP(C32,工龄工资!B:S,17,0),0)</f>
        <v>0</v>
      </c>
      <c r="R32" s="267">
        <f t="shared" si="9"/>
        <v>5068.87</v>
      </c>
      <c r="S32" s="271" t="str">
        <f>IFERROR(VLOOKUP(C32,奖惩!B:E,2,0),"")</f>
        <v>不良品扣款</v>
      </c>
    </row>
    <row r="33" s="262" customFormat="1" customHeight="1" spans="1:19">
      <c r="A33" s="20"/>
      <c r="B33" s="20" t="s">
        <v>47</v>
      </c>
      <c r="C33" s="20" t="s">
        <v>53</v>
      </c>
      <c r="D33" s="20" t="s">
        <v>22</v>
      </c>
      <c r="E33" s="267">
        <f>VLOOKUP(C33,考勤!$A:$AI,35,0)</f>
        <v>28</v>
      </c>
      <c r="F33" s="267">
        <f>VLOOKUP(C33,考勤!$A$5:AP2121,42,0)</f>
        <v>223</v>
      </c>
      <c r="G33" s="267">
        <v>18</v>
      </c>
      <c r="H33" s="267">
        <f t="shared" si="5"/>
        <v>4014</v>
      </c>
      <c r="I33" s="267">
        <f>VLOOKUP(C33,考勤!$A$5:AP3027,41,0)</f>
        <v>83.5</v>
      </c>
      <c r="J33" s="267">
        <v>18</v>
      </c>
      <c r="K33" s="267">
        <f t="shared" si="6"/>
        <v>1503</v>
      </c>
      <c r="L33" s="267">
        <f>IFERROR(VLOOKUP(C33,奖惩!B:D,3,0),0)</f>
        <v>-52.54</v>
      </c>
      <c r="M33" s="267">
        <f t="shared" si="7"/>
        <v>5464.46</v>
      </c>
      <c r="N33" s="267">
        <f t="shared" si="8"/>
        <v>140</v>
      </c>
      <c r="O33" s="267">
        <f>IFERROR(VLOOKUP(C33,工龄工资!B:Q,16,0),0)</f>
        <v>0</v>
      </c>
      <c r="P33" s="267"/>
      <c r="Q33" s="267">
        <f>IFERROR(VLOOKUP(C33,工龄工资!B:S,17,0),0)</f>
        <v>0</v>
      </c>
      <c r="R33" s="267">
        <f t="shared" si="9"/>
        <v>5604.46</v>
      </c>
      <c r="S33" s="271" t="str">
        <f>IFERROR(VLOOKUP(C33,奖惩!B:E,2,0),"")</f>
        <v>不良品扣款</v>
      </c>
    </row>
    <row r="34" s="262" customFormat="1" customHeight="1" spans="1:19">
      <c r="A34" s="20"/>
      <c r="B34" s="20" t="s">
        <v>54</v>
      </c>
      <c r="C34" s="263" t="s">
        <v>55</v>
      </c>
      <c r="D34" s="20" t="s">
        <v>22</v>
      </c>
      <c r="E34" s="267">
        <f>VLOOKUP(C34,考勤!$A:$AI,35,0)</f>
        <v>6</v>
      </c>
      <c r="F34" s="267">
        <f>VLOOKUP(C34,考勤!$A$5:AP2122,42,0)</f>
        <v>48</v>
      </c>
      <c r="G34" s="267">
        <v>18</v>
      </c>
      <c r="H34" s="267">
        <f t="shared" si="5"/>
        <v>864</v>
      </c>
      <c r="I34" s="267">
        <f>VLOOKUP(C34,考勤!$A$5:AP3028,41,0)</f>
        <v>31</v>
      </c>
      <c r="J34" s="267">
        <v>18</v>
      </c>
      <c r="K34" s="267">
        <f t="shared" si="6"/>
        <v>558</v>
      </c>
      <c r="L34" s="267">
        <f>IFERROR(VLOOKUP(C34,奖惩!B:D,3,0),0)</f>
        <v>0</v>
      </c>
      <c r="M34" s="267">
        <f t="shared" si="7"/>
        <v>1422</v>
      </c>
      <c r="N34" s="267">
        <f t="shared" si="8"/>
        <v>30</v>
      </c>
      <c r="O34" s="267">
        <f>IFERROR(VLOOKUP(C34,工龄工资!B:Q,16,0),0)</f>
        <v>0</v>
      </c>
      <c r="P34" s="267"/>
      <c r="Q34" s="267">
        <v>0</v>
      </c>
      <c r="R34" s="267">
        <f t="shared" si="9"/>
        <v>1452</v>
      </c>
      <c r="S34" s="271" t="str">
        <f>IFERROR(VLOOKUP(C34,奖惩!B:E,2,0),"")</f>
        <v/>
      </c>
    </row>
    <row r="35" s="262" customFormat="1" customHeight="1" spans="1:19">
      <c r="A35" s="20"/>
      <c r="B35" s="20" t="s">
        <v>54</v>
      </c>
      <c r="C35" s="20" t="s">
        <v>56</v>
      </c>
      <c r="D35" s="20" t="s">
        <v>22</v>
      </c>
      <c r="E35" s="267">
        <f>VLOOKUP(C35,考勤!$A:$AI,35,0)</f>
        <v>21</v>
      </c>
      <c r="F35" s="267">
        <f>VLOOKUP(C35,考勤!$A$5:AP2123,42,0)</f>
        <v>168</v>
      </c>
      <c r="G35" s="267">
        <v>18</v>
      </c>
      <c r="H35" s="267">
        <f t="shared" ref="H35:H45" si="10">F35*G35</f>
        <v>3024</v>
      </c>
      <c r="I35" s="267">
        <f>VLOOKUP(C35,考勤!$A$5:AP3029,41,0)</f>
        <v>120.5</v>
      </c>
      <c r="J35" s="267">
        <v>18</v>
      </c>
      <c r="K35" s="267">
        <f t="shared" ref="K35:K45" si="11">I35*J35</f>
        <v>2169</v>
      </c>
      <c r="L35" s="267">
        <f>IFERROR(VLOOKUP(C35,奖惩!B:D,3,0),0)</f>
        <v>-120</v>
      </c>
      <c r="M35" s="267">
        <f t="shared" ref="M35:M45" si="12">H35+K35+L35</f>
        <v>5073</v>
      </c>
      <c r="N35" s="267">
        <f t="shared" ref="N35:N41" si="13">E35*5</f>
        <v>105</v>
      </c>
      <c r="O35" s="267">
        <f>IFERROR(VLOOKUP(C35,工龄工资!B:Q,16,0),0)</f>
        <v>0</v>
      </c>
      <c r="P35" s="267"/>
      <c r="Q35" s="267">
        <v>0</v>
      </c>
      <c r="R35" s="267">
        <f t="shared" ref="R35:R45" si="14">M35+N35+O35+P35+Q35</f>
        <v>5178</v>
      </c>
      <c r="S35" s="271" t="str">
        <f>IFERROR(VLOOKUP(C35,奖惩!B:E,2,0),"")</f>
        <v>扣：夏季一件+T恤一件</v>
      </c>
    </row>
    <row r="36" s="262" customFormat="1" customHeight="1" spans="1:19">
      <c r="A36" s="20"/>
      <c r="B36" s="20" t="s">
        <v>57</v>
      </c>
      <c r="C36" s="263" t="s">
        <v>58</v>
      </c>
      <c r="D36" s="20" t="s">
        <v>22</v>
      </c>
      <c r="E36" s="267">
        <f>VLOOKUP(C36,考勤!$A:$AI,35,0)</f>
        <v>10</v>
      </c>
      <c r="F36" s="267">
        <f>VLOOKUP(C36,考勤!$A$5:AP2124,42,0)</f>
        <v>86</v>
      </c>
      <c r="G36" s="267">
        <v>18</v>
      </c>
      <c r="H36" s="267">
        <f t="shared" si="10"/>
        <v>1548</v>
      </c>
      <c r="I36" s="267">
        <f>VLOOKUP(C36,考勤!$A$5:AP3030,41,0)</f>
        <v>37.5</v>
      </c>
      <c r="J36" s="267">
        <v>18</v>
      </c>
      <c r="K36" s="267">
        <f t="shared" si="11"/>
        <v>675</v>
      </c>
      <c r="L36" s="267">
        <f>IFERROR(VLOOKUP(C36,奖惩!B:D,3,0),0)</f>
        <v>-30</v>
      </c>
      <c r="M36" s="267">
        <f t="shared" si="12"/>
        <v>2193</v>
      </c>
      <c r="N36" s="267">
        <f t="shared" si="13"/>
        <v>50</v>
      </c>
      <c r="O36" s="267">
        <f>IFERROR(VLOOKUP(C36,工龄工资!B:Q,16,0),0)</f>
        <v>0</v>
      </c>
      <c r="P36" s="267"/>
      <c r="Q36" s="267">
        <f>IFERROR(VLOOKUP(C36,工龄工资!B:S,17,0),0)</f>
        <v>0</v>
      </c>
      <c r="R36" s="267">
        <f t="shared" si="14"/>
        <v>2243</v>
      </c>
      <c r="S36" s="271" t="str">
        <f>IFERROR(VLOOKUP(C36,奖惩!B:E,2,0),"")</f>
        <v>扣：T恤1件*50%</v>
      </c>
    </row>
    <row r="37" s="262" customFormat="1" customHeight="1" spans="1:19">
      <c r="A37" s="20"/>
      <c r="B37" s="20" t="s">
        <v>59</v>
      </c>
      <c r="C37" s="263" t="s">
        <v>60</v>
      </c>
      <c r="D37" s="20" t="s">
        <v>22</v>
      </c>
      <c r="E37" s="267">
        <f>VLOOKUP(C37,考勤!$A:$AI,35,0)</f>
        <v>25</v>
      </c>
      <c r="F37" s="267">
        <f>VLOOKUP(C37,考勤!$A$5:AP2125,42,0)</f>
        <v>200</v>
      </c>
      <c r="G37" s="267">
        <v>18.5</v>
      </c>
      <c r="H37" s="267">
        <f t="shared" si="10"/>
        <v>3700</v>
      </c>
      <c r="I37" s="267">
        <f>VLOOKUP(C37,考勤!$A$5:AP3031,41,0)</f>
        <v>58</v>
      </c>
      <c r="J37" s="267">
        <v>18.5</v>
      </c>
      <c r="K37" s="267">
        <f t="shared" si="11"/>
        <v>1073</v>
      </c>
      <c r="L37" s="267">
        <f>IFERROR(VLOOKUP(C37,奖惩!B:D,3,0),0)</f>
        <v>0</v>
      </c>
      <c r="M37" s="267">
        <f t="shared" si="12"/>
        <v>4773</v>
      </c>
      <c r="N37" s="269">
        <f t="shared" ref="N37:N39" si="15">E37*10</f>
        <v>250</v>
      </c>
      <c r="O37" s="267">
        <f>IFERROR(VLOOKUP(C37,工龄工资!B:Q,16,0),0)</f>
        <v>0</v>
      </c>
      <c r="P37" s="267"/>
      <c r="Q37" s="267">
        <f>IFERROR(VLOOKUP(C37,工龄工资!B:S,17,0),0)</f>
        <v>0</v>
      </c>
      <c r="R37" s="267">
        <f t="shared" si="14"/>
        <v>5023</v>
      </c>
      <c r="S37" s="271" t="str">
        <f>IFERROR(VLOOKUP(C37,奖惩!B:E,2,0),"")</f>
        <v/>
      </c>
    </row>
    <row r="38" s="262" customFormat="1" customHeight="1" spans="1:19">
      <c r="A38" s="20"/>
      <c r="B38" s="20" t="s">
        <v>59</v>
      </c>
      <c r="C38" s="20" t="s">
        <v>61</v>
      </c>
      <c r="D38" s="20" t="s">
        <v>22</v>
      </c>
      <c r="E38" s="267">
        <f>VLOOKUP(C38,考勤!$A:$AI,35,0)</f>
        <v>26</v>
      </c>
      <c r="F38" s="267">
        <f>VLOOKUP(C38,考勤!$A$5:AP2126,42,0)</f>
        <v>208</v>
      </c>
      <c r="G38" s="267">
        <v>18.5</v>
      </c>
      <c r="H38" s="267">
        <f t="shared" si="10"/>
        <v>3848</v>
      </c>
      <c r="I38" s="267">
        <f>VLOOKUP(C38,考勤!$A$5:AP3032,41,0)</f>
        <v>62.5</v>
      </c>
      <c r="J38" s="267">
        <v>18.5</v>
      </c>
      <c r="K38" s="267">
        <f t="shared" si="11"/>
        <v>1156.25</v>
      </c>
      <c r="L38" s="267">
        <f>IFERROR(VLOOKUP(C38,奖惩!B:D,3,0),0)</f>
        <v>0</v>
      </c>
      <c r="M38" s="267">
        <f t="shared" si="12"/>
        <v>5004.25</v>
      </c>
      <c r="N38" s="269">
        <f t="shared" si="15"/>
        <v>260</v>
      </c>
      <c r="O38" s="267">
        <f>IFERROR(VLOOKUP(C38,工龄工资!B:Q,16,0),0)</f>
        <v>0</v>
      </c>
      <c r="P38" s="267"/>
      <c r="Q38" s="267">
        <f>IFERROR(VLOOKUP(C38,工龄工资!B:S,17,0),0)</f>
        <v>0</v>
      </c>
      <c r="R38" s="267">
        <f t="shared" si="14"/>
        <v>5264.25</v>
      </c>
      <c r="S38" s="271" t="str">
        <f>IFERROR(VLOOKUP(C38,奖惩!B:E,2,0),"")</f>
        <v/>
      </c>
    </row>
    <row r="39" s="262" customFormat="1" customHeight="1" spans="1:19">
      <c r="A39" s="20"/>
      <c r="B39" s="20" t="s">
        <v>59</v>
      </c>
      <c r="C39" s="20" t="s">
        <v>62</v>
      </c>
      <c r="D39" s="20" t="s">
        <v>22</v>
      </c>
      <c r="E39" s="267">
        <f>VLOOKUP(C39,考勤!$A:$AI,35,0)</f>
        <v>26</v>
      </c>
      <c r="F39" s="267">
        <f>VLOOKUP(C39,考勤!$A$5:AP2127,42,0)</f>
        <v>208</v>
      </c>
      <c r="G39" s="267">
        <v>18.5</v>
      </c>
      <c r="H39" s="267">
        <f t="shared" si="10"/>
        <v>3848</v>
      </c>
      <c r="I39" s="267">
        <f>VLOOKUP(C39,考勤!$A$5:AP3033,41,0)</f>
        <v>62.5</v>
      </c>
      <c r="J39" s="267">
        <v>18.5</v>
      </c>
      <c r="K39" s="267">
        <f t="shared" si="11"/>
        <v>1156.25</v>
      </c>
      <c r="L39" s="267">
        <f>IFERROR(VLOOKUP(C39,奖惩!B:D,3,0),0)</f>
        <v>0</v>
      </c>
      <c r="M39" s="267">
        <f t="shared" si="12"/>
        <v>5004.25</v>
      </c>
      <c r="N39" s="269">
        <f t="shared" si="15"/>
        <v>260</v>
      </c>
      <c r="O39" s="267">
        <f>IFERROR(VLOOKUP(C39,工龄工资!B:Q,16,0),0)</f>
        <v>0</v>
      </c>
      <c r="P39" s="267"/>
      <c r="Q39" s="267">
        <f>IFERROR(VLOOKUP(C39,工龄工资!B:S,17,0),0)</f>
        <v>0</v>
      </c>
      <c r="R39" s="267">
        <f t="shared" si="14"/>
        <v>5264.25</v>
      </c>
      <c r="S39" s="271" t="str">
        <f>IFERROR(VLOOKUP(C39,奖惩!B:E,2,0),"")</f>
        <v/>
      </c>
    </row>
    <row r="40" s="262" customFormat="1" customHeight="1" spans="1:19">
      <c r="A40" s="20"/>
      <c r="B40" s="20" t="s">
        <v>63</v>
      </c>
      <c r="C40" s="20" t="s">
        <v>64</v>
      </c>
      <c r="D40" s="20" t="s">
        <v>22</v>
      </c>
      <c r="E40" s="267">
        <f>VLOOKUP(C40,考勤!$A:$AI,35,0)</f>
        <v>19.5</v>
      </c>
      <c r="F40" s="267">
        <f>VLOOKUP(C40,考勤!$A$5:AP2128,42,0)</f>
        <v>160</v>
      </c>
      <c r="G40" s="269">
        <v>20</v>
      </c>
      <c r="H40" s="267">
        <f t="shared" si="10"/>
        <v>3200</v>
      </c>
      <c r="I40" s="267">
        <f>VLOOKUP(C40,考勤!$A$5:AP3034,41,0)</f>
        <v>68.5</v>
      </c>
      <c r="J40" s="269">
        <v>20</v>
      </c>
      <c r="K40" s="267">
        <f t="shared" si="11"/>
        <v>1370</v>
      </c>
      <c r="L40" s="267">
        <f>IFERROR(VLOOKUP(C40,奖惩!B:D,3,0),0)</f>
        <v>0</v>
      </c>
      <c r="M40" s="267">
        <f t="shared" si="12"/>
        <v>4570</v>
      </c>
      <c r="N40" s="267">
        <f t="shared" si="13"/>
        <v>97.5</v>
      </c>
      <c r="O40" s="267">
        <f>IFERROR(VLOOKUP(C40,工龄工资!B:Q,16,0),0)</f>
        <v>0</v>
      </c>
      <c r="P40" s="267"/>
      <c r="Q40" s="267">
        <f>IFERROR(VLOOKUP(C40,工龄工资!B:S,17,0),0)</f>
        <v>0</v>
      </c>
      <c r="R40" s="267">
        <f t="shared" si="14"/>
        <v>4667.5</v>
      </c>
      <c r="S40" s="271" t="str">
        <f>IFERROR(VLOOKUP(C40,奖惩!B:E,2,0),"")</f>
        <v/>
      </c>
    </row>
    <row r="41" s="262" customFormat="1" customHeight="1" spans="1:19">
      <c r="A41" s="20"/>
      <c r="B41" s="20" t="s">
        <v>63</v>
      </c>
      <c r="C41" s="20" t="s">
        <v>65</v>
      </c>
      <c r="D41" s="20" t="s">
        <v>22</v>
      </c>
      <c r="E41" s="267">
        <f>VLOOKUP(C41,考勤!$A:$AI,35,0)</f>
        <v>29.5</v>
      </c>
      <c r="F41" s="267">
        <f>VLOOKUP(C41,考勤!$A$5:AP2129,42,0)</f>
        <v>236</v>
      </c>
      <c r="G41" s="269">
        <v>20</v>
      </c>
      <c r="H41" s="267">
        <f t="shared" si="10"/>
        <v>4720</v>
      </c>
      <c r="I41" s="267">
        <f>VLOOKUP(C41,考勤!$A$5:AP3035,41,0)</f>
        <v>102</v>
      </c>
      <c r="J41" s="269">
        <v>20</v>
      </c>
      <c r="K41" s="267">
        <f t="shared" si="11"/>
        <v>2040</v>
      </c>
      <c r="L41" s="267">
        <f>IFERROR(VLOOKUP(C41,奖惩!B:D,3,0),0)</f>
        <v>0</v>
      </c>
      <c r="M41" s="267">
        <f t="shared" si="12"/>
        <v>6760</v>
      </c>
      <c r="N41" s="267">
        <f t="shared" si="13"/>
        <v>147.5</v>
      </c>
      <c r="O41" s="267">
        <f>IFERROR(VLOOKUP(C41,工龄工资!B:Q,16,0),0)</f>
        <v>0</v>
      </c>
      <c r="P41" s="267"/>
      <c r="Q41" s="267">
        <f>IFERROR(VLOOKUP(C41,工龄工资!B:S,17,0),0)</f>
        <v>0</v>
      </c>
      <c r="R41" s="267">
        <f t="shared" si="14"/>
        <v>6907.5</v>
      </c>
      <c r="S41" s="271" t="str">
        <f>IFERROR(VLOOKUP(C41,奖惩!B:E,2,0),"")</f>
        <v/>
      </c>
    </row>
    <row r="42" s="262" customFormat="1" customHeight="1" spans="1:19">
      <c r="A42" s="20"/>
      <c r="B42" s="20" t="s">
        <v>63</v>
      </c>
      <c r="C42" s="20" t="s">
        <v>66</v>
      </c>
      <c r="D42" s="20" t="s">
        <v>22</v>
      </c>
      <c r="E42" s="267">
        <f>VLOOKUP(C42,考勤!$A:$AI,35,0)</f>
        <v>27.5</v>
      </c>
      <c r="F42" s="267">
        <f>VLOOKUP(C42,考勤!$A$5:AP2130,42,0)</f>
        <v>220</v>
      </c>
      <c r="G42" s="269">
        <v>20</v>
      </c>
      <c r="H42" s="267">
        <f t="shared" si="10"/>
        <v>4400</v>
      </c>
      <c r="I42" s="267">
        <f>VLOOKUP(C42,考勤!$A$5:AP3036,41,0)</f>
        <v>83.5</v>
      </c>
      <c r="J42" s="269">
        <v>20</v>
      </c>
      <c r="K42" s="267">
        <f t="shared" si="11"/>
        <v>1670</v>
      </c>
      <c r="L42" s="267">
        <f>IFERROR(VLOOKUP(C42,奖惩!B:D,3,0),0)</f>
        <v>0</v>
      </c>
      <c r="M42" s="267">
        <f t="shared" si="12"/>
        <v>6070</v>
      </c>
      <c r="N42" s="269">
        <f>E42*10</f>
        <v>275</v>
      </c>
      <c r="O42" s="267">
        <f>IFERROR(VLOOKUP(C42,工龄工资!B:Q,16,0),0)</f>
        <v>0</v>
      </c>
      <c r="P42" s="267"/>
      <c r="Q42" s="267">
        <f>IFERROR(VLOOKUP(C42,工龄工资!B:S,17,0),0)</f>
        <v>0</v>
      </c>
      <c r="R42" s="267">
        <f t="shared" si="14"/>
        <v>6345</v>
      </c>
      <c r="S42" s="271" t="str">
        <f>IFERROR(VLOOKUP(C42,奖惩!B:E,2,0),"")</f>
        <v/>
      </c>
    </row>
    <row r="43" s="262" customFormat="1" customHeight="1" spans="1:19">
      <c r="A43" s="20"/>
      <c r="B43" s="20" t="s">
        <v>63</v>
      </c>
      <c r="C43" s="20" t="s">
        <v>67</v>
      </c>
      <c r="D43" s="20" t="s">
        <v>22</v>
      </c>
      <c r="E43" s="267">
        <f>VLOOKUP(C43,考勤!$A:$AI,35,0)</f>
        <v>26.5</v>
      </c>
      <c r="F43" s="267">
        <f>VLOOKUP(C43,考勤!$A$5:AP2132,42,0)</f>
        <v>217</v>
      </c>
      <c r="G43" s="267">
        <v>19</v>
      </c>
      <c r="H43" s="267">
        <f t="shared" si="10"/>
        <v>4123</v>
      </c>
      <c r="I43" s="267">
        <f>VLOOKUP(C43,考勤!$A$5:AP3038,41,0)</f>
        <v>68.5</v>
      </c>
      <c r="J43" s="267">
        <v>19</v>
      </c>
      <c r="K43" s="267">
        <f t="shared" si="11"/>
        <v>1301.5</v>
      </c>
      <c r="L43" s="267">
        <f>IFERROR(VLOOKUP(C43,奖惩!B:D,3,0),0)</f>
        <v>-75</v>
      </c>
      <c r="M43" s="267">
        <f t="shared" si="12"/>
        <v>5349.5</v>
      </c>
      <c r="N43" s="267">
        <f>E43*5</f>
        <v>132.5</v>
      </c>
      <c r="O43" s="267">
        <f>IFERROR(VLOOKUP(C43,工龄工资!B:Q,16,0),0)</f>
        <v>0</v>
      </c>
      <c r="P43" s="267"/>
      <c r="Q43" s="267">
        <f>IFERROR(VLOOKUP(C43,工龄工资!B:S,17,0),0)</f>
        <v>0</v>
      </c>
      <c r="R43" s="267">
        <f t="shared" si="14"/>
        <v>5482</v>
      </c>
      <c r="S43" s="271" t="str">
        <f>IFERROR(VLOOKUP(C43,奖惩!B:E,2,0),"")</f>
        <v>扣：夏季一套*50%</v>
      </c>
    </row>
    <row r="44" s="262" customFormat="1" customHeight="1" spans="1:19">
      <c r="A44" s="20"/>
      <c r="B44" s="20" t="s">
        <v>63</v>
      </c>
      <c r="C44" s="20" t="s">
        <v>68</v>
      </c>
      <c r="D44" s="20" t="s">
        <v>22</v>
      </c>
      <c r="E44" s="267">
        <f>VLOOKUP(C44,考勤!$A:$AI,35,0)</f>
        <v>29</v>
      </c>
      <c r="F44" s="267">
        <f>VLOOKUP(C44,考勤!$A$5:AP2133,42,0)</f>
        <v>234</v>
      </c>
      <c r="G44" s="267">
        <v>19</v>
      </c>
      <c r="H44" s="267">
        <f t="shared" si="10"/>
        <v>4446</v>
      </c>
      <c r="I44" s="267">
        <f>VLOOKUP(C44,考勤!$A$5:AP3039,41,0)</f>
        <v>67.5</v>
      </c>
      <c r="J44" s="267">
        <v>19</v>
      </c>
      <c r="K44" s="267">
        <f t="shared" si="11"/>
        <v>1282.5</v>
      </c>
      <c r="L44" s="267">
        <f>IFERROR(VLOOKUP(C44,奖惩!B:D,3,0),0)</f>
        <v>-45</v>
      </c>
      <c r="M44" s="267">
        <f t="shared" si="12"/>
        <v>5683.5</v>
      </c>
      <c r="N44" s="267">
        <f t="shared" ref="N44:N62" si="16">E44*5</f>
        <v>145</v>
      </c>
      <c r="O44" s="267">
        <f>IFERROR(VLOOKUP(C44,工龄工资!B:Q,16,0),0)</f>
        <v>0</v>
      </c>
      <c r="P44" s="267"/>
      <c r="Q44" s="267">
        <f>IFERROR(VLOOKUP(C44,工龄工资!B:S,17,0),0)</f>
        <v>0</v>
      </c>
      <c r="R44" s="267">
        <f t="shared" si="14"/>
        <v>5828.5</v>
      </c>
      <c r="S44" s="271" t="str">
        <f>IFERROR(VLOOKUP(C44,奖惩!B:E,2,0),"")</f>
        <v>扣：夏季一套*50%</v>
      </c>
    </row>
    <row r="45" s="262" customFormat="1" customHeight="1" spans="1:19">
      <c r="A45" s="20"/>
      <c r="B45" s="20" t="s">
        <v>63</v>
      </c>
      <c r="C45" s="20" t="s">
        <v>69</v>
      </c>
      <c r="D45" s="20" t="s">
        <v>22</v>
      </c>
      <c r="E45" s="267">
        <f>VLOOKUP(C45,考勤!$A:$AI,35,0)</f>
        <v>13</v>
      </c>
      <c r="F45" s="267">
        <f>VLOOKUP(C45,考勤!$A$5:AP2134,42,0)</f>
        <v>106</v>
      </c>
      <c r="G45" s="267">
        <v>19</v>
      </c>
      <c r="H45" s="267">
        <f t="shared" ref="H45:H62" si="17">F45*G45</f>
        <v>2014</v>
      </c>
      <c r="I45" s="267">
        <f>VLOOKUP(C45,考勤!$A$5:AP3040,41,0)</f>
        <v>37.5</v>
      </c>
      <c r="J45" s="267">
        <v>19</v>
      </c>
      <c r="K45" s="267">
        <f t="shared" ref="K45:K62" si="18">I45*J45</f>
        <v>712.5</v>
      </c>
      <c r="L45" s="267">
        <f>IFERROR(VLOOKUP(C45,奖惩!B:D,3,0),0)</f>
        <v>260</v>
      </c>
      <c r="M45" s="267">
        <f t="shared" ref="M45:M62" si="19">H45+K45+L45</f>
        <v>2986.5</v>
      </c>
      <c r="N45" s="269">
        <f>E45*10</f>
        <v>130</v>
      </c>
      <c r="O45" s="267">
        <f>IFERROR(VLOOKUP(C45,工龄工资!B:Q,16,0),0)</f>
        <v>0</v>
      </c>
      <c r="P45" s="267"/>
      <c r="Q45" s="267">
        <f>IFERROR(VLOOKUP(C45,工龄工资!B:S,17,0),0)</f>
        <v>0</v>
      </c>
      <c r="R45" s="267">
        <f t="shared" ref="R45:R62" si="20">M45+N45+O45+P45+Q45</f>
        <v>3116.5</v>
      </c>
      <c r="S45" s="271" t="str">
        <f>IFERROR(VLOOKUP(C45,奖惩!B:E,2,0),"")</f>
        <v>夜班补助</v>
      </c>
    </row>
    <row r="46" s="262" customFormat="1" customHeight="1" spans="1:19">
      <c r="A46" s="20"/>
      <c r="B46" s="20" t="s">
        <v>63</v>
      </c>
      <c r="C46" s="263" t="s">
        <v>70</v>
      </c>
      <c r="D46" s="20" t="s">
        <v>22</v>
      </c>
      <c r="E46" s="267">
        <f>VLOOKUP(C46,考勤!$A:$AI,35,0)</f>
        <v>26</v>
      </c>
      <c r="F46" s="267">
        <f>VLOOKUP(C46,考勤!$A$5:AP2135,42,0)</f>
        <v>214</v>
      </c>
      <c r="G46" s="267">
        <v>19</v>
      </c>
      <c r="H46" s="267">
        <f t="shared" si="17"/>
        <v>4066</v>
      </c>
      <c r="I46" s="267">
        <f>VLOOKUP(C46,考勤!$A$5:AP3041,41,0)</f>
        <v>71.5</v>
      </c>
      <c r="J46" s="267">
        <v>19</v>
      </c>
      <c r="K46" s="267">
        <f t="shared" si="18"/>
        <v>1358.5</v>
      </c>
      <c r="L46" s="267">
        <f>IFERROR(VLOOKUP(C46,奖惩!B:D,3,0),0)</f>
        <v>0</v>
      </c>
      <c r="M46" s="267">
        <f t="shared" si="19"/>
        <v>5424.5</v>
      </c>
      <c r="N46" s="267">
        <f t="shared" si="16"/>
        <v>130</v>
      </c>
      <c r="O46" s="267">
        <f>IFERROR(VLOOKUP(C46,工龄工资!B:Q,16,0),0)</f>
        <v>0</v>
      </c>
      <c r="P46" s="267"/>
      <c r="Q46" s="267">
        <f>IFERROR(VLOOKUP(C46,工龄工资!B:S,17,0),0)</f>
        <v>0</v>
      </c>
      <c r="R46" s="267">
        <f t="shared" si="20"/>
        <v>5554.5</v>
      </c>
      <c r="S46" s="271" t="str">
        <f>IFERROR(VLOOKUP(C46,奖惩!B:E,2,0),"")</f>
        <v/>
      </c>
    </row>
    <row r="47" s="262" customFormat="1" customHeight="1" spans="1:19">
      <c r="A47" s="20"/>
      <c r="B47" s="20" t="s">
        <v>63</v>
      </c>
      <c r="C47" s="20" t="s">
        <v>71</v>
      </c>
      <c r="D47" s="20" t="s">
        <v>22</v>
      </c>
      <c r="E47" s="267">
        <f>VLOOKUP(C47,考勤!$A:$AI,35,0)</f>
        <v>13</v>
      </c>
      <c r="F47" s="267">
        <f>VLOOKUP(C47,考勤!$A$5:AP2136,42,0)</f>
        <v>104</v>
      </c>
      <c r="G47" s="267">
        <v>19</v>
      </c>
      <c r="H47" s="267">
        <f t="shared" si="17"/>
        <v>1976</v>
      </c>
      <c r="I47" s="267">
        <f>VLOOKUP(C47,考勤!$A$5:AP3042,41,0)</f>
        <v>50</v>
      </c>
      <c r="J47" s="267">
        <v>19</v>
      </c>
      <c r="K47" s="267">
        <f t="shared" si="18"/>
        <v>950</v>
      </c>
      <c r="L47" s="267">
        <f>IFERROR(VLOOKUP(C47,奖惩!B:D,3,0),0)</f>
        <v>140</v>
      </c>
      <c r="M47" s="267">
        <f t="shared" si="19"/>
        <v>3066</v>
      </c>
      <c r="N47" s="269">
        <f>E47*10</f>
        <v>130</v>
      </c>
      <c r="O47" s="267">
        <f>IFERROR(VLOOKUP(C47,工龄工资!B:Q,16,0),0)</f>
        <v>0</v>
      </c>
      <c r="P47" s="267"/>
      <c r="Q47" s="267">
        <f>IFERROR(VLOOKUP(C47,工龄工资!B:S,17,0),0)</f>
        <v>0</v>
      </c>
      <c r="R47" s="267">
        <f t="shared" si="20"/>
        <v>3196</v>
      </c>
      <c r="S47" s="271" t="str">
        <f>IFERROR(VLOOKUP(C47,奖惩!B:E,2,0),"")</f>
        <v>夜班补助</v>
      </c>
    </row>
    <row r="48" s="262" customFormat="1" customHeight="1" spans="1:19">
      <c r="A48" s="20"/>
      <c r="B48" s="20" t="s">
        <v>63</v>
      </c>
      <c r="C48" s="20" t="s">
        <v>72</v>
      </c>
      <c r="D48" s="20" t="s">
        <v>22</v>
      </c>
      <c r="E48" s="267">
        <f>VLOOKUP(C48,考勤!$A:$AI,35,0)</f>
        <v>30</v>
      </c>
      <c r="F48" s="267">
        <f>VLOOKUP(C48,考勤!$A$5:AP2137,42,0)</f>
        <v>247</v>
      </c>
      <c r="G48" s="267">
        <v>19</v>
      </c>
      <c r="H48" s="267">
        <f t="shared" si="17"/>
        <v>4693</v>
      </c>
      <c r="I48" s="267">
        <f>VLOOKUP(C48,考勤!$A$5:AP3043,41,0)</f>
        <v>122.5</v>
      </c>
      <c r="J48" s="267">
        <v>19</v>
      </c>
      <c r="K48" s="267">
        <f t="shared" si="18"/>
        <v>2327.5</v>
      </c>
      <c r="L48" s="267">
        <f>IFERROR(VLOOKUP(C48,奖惩!B:D,3,0),0)</f>
        <v>0</v>
      </c>
      <c r="M48" s="267">
        <f t="shared" si="19"/>
        <v>7020.5</v>
      </c>
      <c r="N48" s="269">
        <f>E48*10</f>
        <v>300</v>
      </c>
      <c r="O48" s="267">
        <f>IFERROR(VLOOKUP(C48,工龄工资!B:Q,16,0),0)</f>
        <v>0</v>
      </c>
      <c r="P48" s="267"/>
      <c r="Q48" s="267">
        <f>IFERROR(VLOOKUP(C48,工龄工资!B:S,17,0),0)</f>
        <v>0</v>
      </c>
      <c r="R48" s="267">
        <f t="shared" si="20"/>
        <v>7320.5</v>
      </c>
      <c r="S48" s="271" t="str">
        <f>IFERROR(VLOOKUP(C48,奖惩!B:E,2,0),"")</f>
        <v/>
      </c>
    </row>
    <row r="49" s="262" customFormat="1" customHeight="1" spans="1:19">
      <c r="A49" s="20"/>
      <c r="B49" s="20" t="s">
        <v>63</v>
      </c>
      <c r="C49" s="20" t="s">
        <v>73</v>
      </c>
      <c r="D49" s="20" t="s">
        <v>22</v>
      </c>
      <c r="E49" s="267">
        <f>VLOOKUP(C49,考勤!$A:$AI,35,0)</f>
        <v>7</v>
      </c>
      <c r="F49" s="267">
        <f>VLOOKUP(C49,考勤!$A$5:AP2138,42,0)</f>
        <v>56</v>
      </c>
      <c r="G49" s="267">
        <v>19</v>
      </c>
      <c r="H49" s="267">
        <f t="shared" si="17"/>
        <v>1064</v>
      </c>
      <c r="I49" s="267">
        <f>VLOOKUP(C49,考勤!$A$5:AP3044,41,0)</f>
        <v>36</v>
      </c>
      <c r="J49" s="267">
        <v>19</v>
      </c>
      <c r="K49" s="267">
        <f t="shared" si="18"/>
        <v>684</v>
      </c>
      <c r="L49" s="267">
        <f>IFERROR(VLOOKUP(C49,奖惩!B:D,3,0),0)</f>
        <v>120</v>
      </c>
      <c r="M49" s="267">
        <f t="shared" si="19"/>
        <v>1868</v>
      </c>
      <c r="N49" s="267">
        <f t="shared" si="16"/>
        <v>35</v>
      </c>
      <c r="O49" s="267">
        <f>IFERROR(VLOOKUP(C49,工龄工资!B:Q,16,0),0)</f>
        <v>0</v>
      </c>
      <c r="P49" s="267"/>
      <c r="Q49" s="267">
        <f>IFERROR(VLOOKUP(C49,工龄工资!B:S,17,0),0)</f>
        <v>0</v>
      </c>
      <c r="R49" s="267">
        <f t="shared" si="20"/>
        <v>1903</v>
      </c>
      <c r="S49" s="271" t="str">
        <f>IFERROR(VLOOKUP(C49,奖惩!B:E,2,0),"")</f>
        <v>夜班补助</v>
      </c>
    </row>
    <row r="50" s="262" customFormat="1" customHeight="1" spans="1:19">
      <c r="A50" s="20"/>
      <c r="B50" s="20" t="s">
        <v>63</v>
      </c>
      <c r="C50" s="20" t="s">
        <v>74</v>
      </c>
      <c r="D50" s="20" t="s">
        <v>22</v>
      </c>
      <c r="E50" s="267">
        <f>VLOOKUP(C50,考勤!$A:$AI,35,0)</f>
        <v>5.5</v>
      </c>
      <c r="F50" s="267">
        <f>VLOOKUP(C50,考勤!$A$5:AP2139,42,0)</f>
        <v>44</v>
      </c>
      <c r="G50" s="267">
        <v>19</v>
      </c>
      <c r="H50" s="267">
        <f t="shared" si="17"/>
        <v>836</v>
      </c>
      <c r="I50" s="267">
        <f>VLOOKUP(C50,考勤!$A$5:AP3045,41,0)</f>
        <v>17.5</v>
      </c>
      <c r="J50" s="267">
        <v>19</v>
      </c>
      <c r="K50" s="267">
        <f t="shared" si="18"/>
        <v>332.5</v>
      </c>
      <c r="L50" s="267">
        <f>IFERROR(VLOOKUP(C50,奖惩!B:D,3,0),0)</f>
        <v>-233.7</v>
      </c>
      <c r="M50" s="267">
        <f t="shared" si="19"/>
        <v>934.8</v>
      </c>
      <c r="N50" s="267">
        <f t="shared" si="16"/>
        <v>27.5</v>
      </c>
      <c r="O50" s="267">
        <f>IFERROR(VLOOKUP(C50,工龄工资!B:Q,16,0),0)</f>
        <v>0</v>
      </c>
      <c r="P50" s="267"/>
      <c r="Q50" s="267">
        <f>IFERROR(VLOOKUP(C50,工龄工资!B:S,17,0),0)</f>
        <v>0</v>
      </c>
      <c r="R50" s="267">
        <f t="shared" si="20"/>
        <v>962.3</v>
      </c>
      <c r="S50" s="271">
        <f>IFERROR(VLOOKUP(C50,奖惩!B:E,2,0),"")</f>
        <v>0.8</v>
      </c>
    </row>
    <row r="51" s="262" customFormat="1" customHeight="1" spans="1:19">
      <c r="A51" s="20"/>
      <c r="B51" s="20" t="s">
        <v>63</v>
      </c>
      <c r="C51" s="20" t="s">
        <v>75</v>
      </c>
      <c r="D51" s="20" t="s">
        <v>22</v>
      </c>
      <c r="E51" s="267">
        <f>VLOOKUP(C51,考勤!$A:$AI,35,0)</f>
        <v>15</v>
      </c>
      <c r="F51" s="267">
        <f>VLOOKUP(C51,考勤!$A$5:AP2140,42,0)</f>
        <v>120</v>
      </c>
      <c r="G51" s="267">
        <v>19</v>
      </c>
      <c r="H51" s="267">
        <f t="shared" si="17"/>
        <v>2280</v>
      </c>
      <c r="I51" s="267">
        <f>VLOOKUP(C51,考勤!$A$5:AP3046,41,0)</f>
        <v>43</v>
      </c>
      <c r="J51" s="267">
        <v>19</v>
      </c>
      <c r="K51" s="267">
        <f t="shared" si="18"/>
        <v>817</v>
      </c>
      <c r="L51" s="267">
        <f>IFERROR(VLOOKUP(C51,奖惩!B:D,3,0),0)</f>
        <v>-619.4</v>
      </c>
      <c r="M51" s="267">
        <f t="shared" si="19"/>
        <v>2477.6</v>
      </c>
      <c r="N51" s="267">
        <f t="shared" si="16"/>
        <v>75</v>
      </c>
      <c r="O51" s="267">
        <f>IFERROR(VLOOKUP(C51,工龄工资!B:Q,16,0),0)</f>
        <v>0</v>
      </c>
      <c r="P51" s="267"/>
      <c r="Q51" s="267">
        <f>IFERROR(VLOOKUP(C51,工龄工资!B:S,17,0),0)</f>
        <v>0</v>
      </c>
      <c r="R51" s="267">
        <f t="shared" si="20"/>
        <v>2552.6</v>
      </c>
      <c r="S51" s="271">
        <f>IFERROR(VLOOKUP(C51,奖惩!B:E,2,0),"")</f>
        <v>0.8</v>
      </c>
    </row>
    <row r="52" s="262" customFormat="1" customHeight="1" spans="1:19">
      <c r="A52" s="20"/>
      <c r="B52" s="20" t="s">
        <v>63</v>
      </c>
      <c r="C52" s="20" t="s">
        <v>76</v>
      </c>
      <c r="D52" s="20" t="s">
        <v>22</v>
      </c>
      <c r="E52" s="267">
        <f>VLOOKUP(C52,考勤!$A:$AI,35,0)</f>
        <v>16</v>
      </c>
      <c r="F52" s="267">
        <f>VLOOKUP(C52,考勤!$A$5:AP2141,42,0)</f>
        <v>128</v>
      </c>
      <c r="G52" s="267">
        <v>19</v>
      </c>
      <c r="H52" s="267">
        <f t="shared" si="17"/>
        <v>2432</v>
      </c>
      <c r="I52" s="267">
        <f>VLOOKUP(C52,考勤!$A$5:AP3047,41,0)</f>
        <v>48</v>
      </c>
      <c r="J52" s="267">
        <v>19</v>
      </c>
      <c r="K52" s="267">
        <f t="shared" si="18"/>
        <v>912</v>
      </c>
      <c r="L52" s="267">
        <f>IFERROR(VLOOKUP(C52,奖惩!B:D,3,0),0)</f>
        <v>0</v>
      </c>
      <c r="M52" s="267">
        <f t="shared" si="19"/>
        <v>3344</v>
      </c>
      <c r="N52" s="267">
        <f t="shared" si="16"/>
        <v>80</v>
      </c>
      <c r="O52" s="267">
        <f>IFERROR(VLOOKUP(C52,工龄工资!B:Q,16,0),0)</f>
        <v>0</v>
      </c>
      <c r="P52" s="267"/>
      <c r="Q52" s="267">
        <f>IFERROR(VLOOKUP(C52,工龄工资!B:S,17,0),0)</f>
        <v>0</v>
      </c>
      <c r="R52" s="267">
        <f t="shared" si="20"/>
        <v>3424</v>
      </c>
      <c r="S52" s="271" t="str">
        <f>IFERROR(VLOOKUP(C52,奖惩!B:E,2,0),"")</f>
        <v/>
      </c>
    </row>
    <row r="53" s="262" customFormat="1" customHeight="1" spans="1:19">
      <c r="A53" s="20"/>
      <c r="B53" s="20" t="s">
        <v>63</v>
      </c>
      <c r="C53" s="20" t="s">
        <v>77</v>
      </c>
      <c r="D53" s="20" t="s">
        <v>22</v>
      </c>
      <c r="E53" s="267">
        <f>VLOOKUP(C53,考勤!$A:$AI,35,0)</f>
        <v>8</v>
      </c>
      <c r="F53" s="267">
        <f>VLOOKUP(C53,考勤!$A$5:AP2142,42,0)</f>
        <v>64</v>
      </c>
      <c r="G53" s="267">
        <v>19</v>
      </c>
      <c r="H53" s="267">
        <f t="shared" si="17"/>
        <v>1216</v>
      </c>
      <c r="I53" s="267">
        <f>VLOOKUP(C53,考勤!$A$5:AP3048,41,0)</f>
        <v>21.5</v>
      </c>
      <c r="J53" s="267">
        <v>19</v>
      </c>
      <c r="K53" s="267">
        <f t="shared" si="18"/>
        <v>408.5</v>
      </c>
      <c r="L53" s="267">
        <f>IFERROR(VLOOKUP(C53,奖惩!B:D,3,0),0)</f>
        <v>-184.9</v>
      </c>
      <c r="M53" s="267">
        <f t="shared" si="19"/>
        <v>1439.6</v>
      </c>
      <c r="N53" s="267">
        <f t="shared" si="16"/>
        <v>40</v>
      </c>
      <c r="O53" s="267">
        <f>IFERROR(VLOOKUP(C53,工龄工资!B:Q,16,0),0)</f>
        <v>0</v>
      </c>
      <c r="P53" s="267"/>
      <c r="Q53" s="267">
        <f>IFERROR(VLOOKUP(C53,工龄工资!B:S,17,0),0)</f>
        <v>0</v>
      </c>
      <c r="R53" s="267">
        <f t="shared" si="20"/>
        <v>1479.6</v>
      </c>
      <c r="S53" s="271">
        <f>IFERROR(VLOOKUP(C53,奖惩!B:E,2,0),"")</f>
        <v>0.8</v>
      </c>
    </row>
    <row r="54" s="262" customFormat="1" customHeight="1" spans="1:19">
      <c r="A54" s="20"/>
      <c r="B54" s="20" t="s">
        <v>63</v>
      </c>
      <c r="C54" s="20" t="s">
        <v>78</v>
      </c>
      <c r="D54" s="20" t="s">
        <v>22</v>
      </c>
      <c r="E54" s="267">
        <f>VLOOKUP(C54,考勤!$A:$AI,35,0)</f>
        <v>2</v>
      </c>
      <c r="F54" s="267">
        <f>VLOOKUP(C54,考勤!$A$5:AP2143,42,0)</f>
        <v>16</v>
      </c>
      <c r="G54" s="267">
        <v>19</v>
      </c>
      <c r="H54" s="267">
        <f t="shared" si="17"/>
        <v>304</v>
      </c>
      <c r="I54" s="267">
        <f>VLOOKUP(C54,考勤!$A$5:AP3049,41,0)</f>
        <v>6</v>
      </c>
      <c r="J54" s="267">
        <v>19</v>
      </c>
      <c r="K54" s="267">
        <f t="shared" si="18"/>
        <v>114</v>
      </c>
      <c r="L54" s="267">
        <f>IFERROR(VLOOKUP(C54,奖惩!B:D,3,0),0)</f>
        <v>0</v>
      </c>
      <c r="M54" s="267">
        <f t="shared" si="19"/>
        <v>418</v>
      </c>
      <c r="N54" s="267">
        <f t="shared" si="16"/>
        <v>10</v>
      </c>
      <c r="O54" s="267">
        <f>IFERROR(VLOOKUP(C54,工龄工资!B:Q,16,0),0)</f>
        <v>0</v>
      </c>
      <c r="P54" s="267"/>
      <c r="Q54" s="267">
        <f>IFERROR(VLOOKUP(C54,工龄工资!B:S,17,0),0)</f>
        <v>0</v>
      </c>
      <c r="R54" s="267">
        <f t="shared" si="20"/>
        <v>428</v>
      </c>
      <c r="S54" s="271" t="str">
        <f>IFERROR(VLOOKUP(C54,奖惩!B:E,2,0),"")</f>
        <v/>
      </c>
    </row>
    <row r="55" s="262" customFormat="1" customHeight="1" spans="1:19">
      <c r="A55" s="20"/>
      <c r="B55" s="20" t="s">
        <v>63</v>
      </c>
      <c r="C55" s="20" t="s">
        <v>79</v>
      </c>
      <c r="D55" s="20" t="s">
        <v>22</v>
      </c>
      <c r="E55" s="267">
        <f>VLOOKUP(C55,考勤!$A:$AI,35,0)</f>
        <v>23</v>
      </c>
      <c r="F55" s="267">
        <f>VLOOKUP(C55,考勤!$A$5:AP2144,42,0)</f>
        <v>184</v>
      </c>
      <c r="G55" s="267">
        <v>19</v>
      </c>
      <c r="H55" s="267">
        <f t="shared" si="17"/>
        <v>3496</v>
      </c>
      <c r="I55" s="267">
        <f>VLOOKUP(C55,考勤!$A$5:AP3050,41,0)</f>
        <v>76</v>
      </c>
      <c r="J55" s="267">
        <v>19</v>
      </c>
      <c r="K55" s="267">
        <f t="shared" si="18"/>
        <v>1444</v>
      </c>
      <c r="L55" s="267">
        <f>IFERROR(VLOOKUP(C55,奖惩!B:D,3,0),0)</f>
        <v>0</v>
      </c>
      <c r="M55" s="267">
        <f t="shared" si="19"/>
        <v>4940</v>
      </c>
      <c r="N55" s="267">
        <f t="shared" si="16"/>
        <v>115</v>
      </c>
      <c r="O55" s="267">
        <f>IFERROR(VLOOKUP(C55,工龄工资!B:Q,16,0),0)</f>
        <v>0</v>
      </c>
      <c r="P55" s="267"/>
      <c r="Q55" s="267">
        <f>IFERROR(VLOOKUP(C55,工龄工资!B:S,17,0),0)</f>
        <v>0</v>
      </c>
      <c r="R55" s="267">
        <f t="shared" si="20"/>
        <v>5055</v>
      </c>
      <c r="S55" s="271" t="str">
        <f>IFERROR(VLOOKUP(C55,奖惩!B:E,2,0),"")</f>
        <v/>
      </c>
    </row>
    <row r="56" s="262" customFormat="1" customHeight="1" spans="1:19">
      <c r="A56" s="20"/>
      <c r="B56" s="20" t="s">
        <v>63</v>
      </c>
      <c r="C56" s="20" t="s">
        <v>80</v>
      </c>
      <c r="D56" s="20" t="s">
        <v>22</v>
      </c>
      <c r="E56" s="267">
        <f>VLOOKUP(C56,考勤!$A:$AI,35,0)</f>
        <v>7</v>
      </c>
      <c r="F56" s="267">
        <f>VLOOKUP(C56,考勤!$A$5:AP2145,42,0)</f>
        <v>62</v>
      </c>
      <c r="G56" s="267">
        <v>19</v>
      </c>
      <c r="H56" s="267">
        <f t="shared" si="17"/>
        <v>1178</v>
      </c>
      <c r="I56" s="267">
        <f>VLOOKUP(C56,考勤!$A$5:AP3051,41,0)</f>
        <v>17.5</v>
      </c>
      <c r="J56" s="267">
        <v>19</v>
      </c>
      <c r="K56" s="267">
        <f t="shared" si="18"/>
        <v>332.5</v>
      </c>
      <c r="L56" s="267">
        <f>IFERROR(VLOOKUP(C56,奖惩!B:D,3,0),0)</f>
        <v>0</v>
      </c>
      <c r="M56" s="267">
        <f t="shared" si="19"/>
        <v>1510.5</v>
      </c>
      <c r="N56" s="267">
        <f t="shared" si="16"/>
        <v>35</v>
      </c>
      <c r="O56" s="267">
        <f>IFERROR(VLOOKUP(C56,工龄工资!B:Q,16,0),0)</f>
        <v>0</v>
      </c>
      <c r="P56" s="267"/>
      <c r="Q56" s="267">
        <f>IFERROR(VLOOKUP(C56,工龄工资!B:S,17,0),0)</f>
        <v>0</v>
      </c>
      <c r="R56" s="267">
        <f t="shared" si="20"/>
        <v>1545.5</v>
      </c>
      <c r="S56" s="271" t="str">
        <f>IFERROR(VLOOKUP(C56,奖惩!B:E,2,0),"")</f>
        <v/>
      </c>
    </row>
    <row r="57" s="262" customFormat="1" customHeight="1" spans="1:19">
      <c r="A57" s="20"/>
      <c r="B57" s="20" t="s">
        <v>63</v>
      </c>
      <c r="C57" s="20" t="s">
        <v>81</v>
      </c>
      <c r="D57" s="20" t="s">
        <v>22</v>
      </c>
      <c r="E57" s="267">
        <f>VLOOKUP(C57,考勤!$A:$AI,35,0)</f>
        <v>31</v>
      </c>
      <c r="F57" s="267">
        <f>VLOOKUP(C57,考勤!$A$5:AP2146,42,0)</f>
        <v>248</v>
      </c>
      <c r="G57" s="269">
        <v>20</v>
      </c>
      <c r="H57" s="267">
        <f t="shared" si="17"/>
        <v>4960</v>
      </c>
      <c r="I57" s="267">
        <f>VLOOKUP(C57,考勤!$A$5:AP3052,41,0)</f>
        <v>130.5</v>
      </c>
      <c r="J57" s="269">
        <v>20</v>
      </c>
      <c r="K57" s="267">
        <f t="shared" si="18"/>
        <v>2610</v>
      </c>
      <c r="L57" s="267">
        <f>IFERROR(VLOOKUP(C57,奖惩!B:D,3,0),0)</f>
        <v>0</v>
      </c>
      <c r="M57" s="267">
        <f t="shared" si="19"/>
        <v>7570</v>
      </c>
      <c r="N57" s="267">
        <f t="shared" si="16"/>
        <v>155</v>
      </c>
      <c r="O57" s="267">
        <f>IFERROR(VLOOKUP(C57,工龄工资!B:Q,16,0),0)</f>
        <v>0</v>
      </c>
      <c r="P57" s="267"/>
      <c r="Q57" s="267">
        <f>IFERROR(VLOOKUP(C57,工龄工资!B:S,17,0),0)</f>
        <v>0</v>
      </c>
      <c r="R57" s="267">
        <f t="shared" si="20"/>
        <v>7725</v>
      </c>
      <c r="S57" s="271" t="str">
        <f>IFERROR(VLOOKUP(C57,奖惩!B:E,2,0),"")</f>
        <v/>
      </c>
    </row>
    <row r="58" s="262" customFormat="1" customHeight="1" spans="1:19">
      <c r="A58" s="20"/>
      <c r="B58" s="20" t="s">
        <v>63</v>
      </c>
      <c r="C58" s="20" t="s">
        <v>82</v>
      </c>
      <c r="D58" s="20" t="s">
        <v>22</v>
      </c>
      <c r="E58" s="267">
        <f>VLOOKUP(C58,考勤!$A:$AI,35,0)</f>
        <v>27.5</v>
      </c>
      <c r="F58" s="267">
        <f>VLOOKUP(C58,考勤!$A$5:AP2147,42,0)</f>
        <v>222</v>
      </c>
      <c r="G58" s="269">
        <v>20</v>
      </c>
      <c r="H58" s="267">
        <f t="shared" si="17"/>
        <v>4440</v>
      </c>
      <c r="I58" s="267">
        <f>VLOOKUP(C58,考勤!$A$5:AP3053,41,0)</f>
        <v>59</v>
      </c>
      <c r="J58" s="269">
        <v>20</v>
      </c>
      <c r="K58" s="267">
        <f t="shared" si="18"/>
        <v>1180</v>
      </c>
      <c r="L58" s="267">
        <f>IFERROR(VLOOKUP(C58,奖惩!B:D,3,0),0)</f>
        <v>300</v>
      </c>
      <c r="M58" s="267">
        <f t="shared" si="19"/>
        <v>5920</v>
      </c>
      <c r="N58" s="267">
        <f t="shared" si="16"/>
        <v>137.5</v>
      </c>
      <c r="O58" s="267">
        <f>IFERROR(VLOOKUP(C58,工龄工资!B:Q,16,0),0)</f>
        <v>0</v>
      </c>
      <c r="P58" s="267"/>
      <c r="Q58" s="267">
        <f>IFERROR(VLOOKUP(C58,工龄工资!B:S,17,0),0)</f>
        <v>0</v>
      </c>
      <c r="R58" s="267">
        <f t="shared" si="20"/>
        <v>6057.5</v>
      </c>
      <c r="S58" s="271" t="str">
        <f>IFERROR(VLOOKUP(C58,奖惩!B:E,2,0),"")</f>
        <v>夜班补助</v>
      </c>
    </row>
    <row r="59" s="262" customFormat="1" customHeight="1" spans="1:19">
      <c r="A59" s="20"/>
      <c r="B59" s="20" t="s">
        <v>63</v>
      </c>
      <c r="C59" s="20" t="s">
        <v>83</v>
      </c>
      <c r="D59" s="20" t="s">
        <v>22</v>
      </c>
      <c r="E59" s="267">
        <f>VLOOKUP(C59,考勤!$A:$AI,35,0)</f>
        <v>29</v>
      </c>
      <c r="F59" s="267">
        <f>VLOOKUP(C59,考勤!$A$5:AP2148,42,0)</f>
        <v>236</v>
      </c>
      <c r="G59" s="269">
        <v>20</v>
      </c>
      <c r="H59" s="267">
        <f t="shared" si="17"/>
        <v>4720</v>
      </c>
      <c r="I59" s="267">
        <f>VLOOKUP(C59,考勤!$A$5:AP3054,41,0)</f>
        <v>109.5</v>
      </c>
      <c r="J59" s="269">
        <v>20</v>
      </c>
      <c r="K59" s="267">
        <f t="shared" si="18"/>
        <v>2190</v>
      </c>
      <c r="L59" s="267">
        <f>IFERROR(VLOOKUP(C59,奖惩!B:D,3,0),0)</f>
        <v>0</v>
      </c>
      <c r="M59" s="267">
        <f t="shared" si="19"/>
        <v>6910</v>
      </c>
      <c r="N59" s="267">
        <f t="shared" si="16"/>
        <v>145</v>
      </c>
      <c r="O59" s="267">
        <f>IFERROR(VLOOKUP(C59,工龄工资!B:Q,16,0),0)</f>
        <v>0</v>
      </c>
      <c r="P59" s="267"/>
      <c r="Q59" s="267">
        <f>IFERROR(VLOOKUP(C59,工龄工资!B:S,17,0),0)</f>
        <v>0</v>
      </c>
      <c r="R59" s="267">
        <f t="shared" si="20"/>
        <v>7055</v>
      </c>
      <c r="S59" s="271" t="str">
        <f>IFERROR(VLOOKUP(C59,奖惩!B:E,2,0),"")</f>
        <v/>
      </c>
    </row>
    <row r="60" s="262" customFormat="1" customHeight="1" spans="1:19">
      <c r="A60" s="20"/>
      <c r="B60" s="20" t="s">
        <v>84</v>
      </c>
      <c r="C60" s="20" t="s">
        <v>85</v>
      </c>
      <c r="D60" s="20" t="s">
        <v>22</v>
      </c>
      <c r="E60" s="267">
        <f>VLOOKUP(C60,考勤!$A:$AI,35,0)</f>
        <v>27</v>
      </c>
      <c r="F60" s="267">
        <f>VLOOKUP(C60,考勤!$A$5:AP2149,42,0)</f>
        <v>216</v>
      </c>
      <c r="G60" s="267">
        <v>19</v>
      </c>
      <c r="H60" s="267">
        <f t="shared" si="17"/>
        <v>4104</v>
      </c>
      <c r="I60" s="267">
        <f>VLOOKUP(C60,考勤!$A$5:AP3055,41,0)</f>
        <v>0</v>
      </c>
      <c r="J60" s="267">
        <v>19</v>
      </c>
      <c r="K60" s="267">
        <f t="shared" si="18"/>
        <v>0</v>
      </c>
      <c r="L60" s="267">
        <f>IFERROR(VLOOKUP(C60,奖惩!B:D,3,0),0)</f>
        <v>0</v>
      </c>
      <c r="M60" s="267">
        <f t="shared" si="19"/>
        <v>4104</v>
      </c>
      <c r="N60" s="267">
        <f t="shared" si="16"/>
        <v>135</v>
      </c>
      <c r="O60" s="267">
        <f>IFERROR(VLOOKUP(C60,工龄工资!B:Q,16,0),0)</f>
        <v>0</v>
      </c>
      <c r="P60" s="267"/>
      <c r="Q60" s="267">
        <f>IFERROR(VLOOKUP(C60,工龄工资!B:S,17,0),0)</f>
        <v>0</v>
      </c>
      <c r="R60" s="267">
        <f t="shared" si="20"/>
        <v>4239</v>
      </c>
      <c r="S60" s="271" t="str">
        <f>IFERROR(VLOOKUP(C60,奖惩!B:E,2,0),"")</f>
        <v/>
      </c>
    </row>
    <row r="61" s="262" customFormat="1" customHeight="1" spans="1:19">
      <c r="A61" s="20"/>
      <c r="B61" s="20" t="s">
        <v>63</v>
      </c>
      <c r="C61" s="20" t="s">
        <v>86</v>
      </c>
      <c r="D61" s="20" t="s">
        <v>22</v>
      </c>
      <c r="E61" s="267">
        <f>VLOOKUP(C61,考勤!$A:$AI,35,0)</f>
        <v>13.5</v>
      </c>
      <c r="F61" s="267">
        <f>VLOOKUP(C61,考勤!$A$5:AP2150,42,0)</f>
        <v>107</v>
      </c>
      <c r="G61" s="269">
        <v>20</v>
      </c>
      <c r="H61" s="267">
        <f t="shared" si="17"/>
        <v>2140</v>
      </c>
      <c r="I61" s="267">
        <f>VLOOKUP(C61,考勤!$A$5:AP3056,41,0)</f>
        <v>51.5</v>
      </c>
      <c r="J61" s="269">
        <v>20</v>
      </c>
      <c r="K61" s="267">
        <f t="shared" si="18"/>
        <v>1030</v>
      </c>
      <c r="L61" s="267">
        <f>IFERROR(VLOOKUP(C61,奖惩!B:D,3,0),0)</f>
        <v>180</v>
      </c>
      <c r="M61" s="267">
        <f t="shared" si="19"/>
        <v>3350</v>
      </c>
      <c r="N61" s="267">
        <f t="shared" si="16"/>
        <v>67.5</v>
      </c>
      <c r="O61" s="267">
        <f>IFERROR(VLOOKUP(C61,工龄工资!B:Q,16,0),0)</f>
        <v>0</v>
      </c>
      <c r="P61" s="267"/>
      <c r="Q61" s="267">
        <f>IFERROR(VLOOKUP(C61,工龄工资!B:S,17,0),0)</f>
        <v>0</v>
      </c>
      <c r="R61" s="267">
        <f t="shared" si="20"/>
        <v>3417.5</v>
      </c>
      <c r="S61" s="271" t="str">
        <f>IFERROR(VLOOKUP(C61,奖惩!B:E,2,0),"")</f>
        <v>夜班补助</v>
      </c>
    </row>
    <row r="62" s="262" customFormat="1" customHeight="1" spans="1:19">
      <c r="A62" s="20"/>
      <c r="B62" s="20" t="s">
        <v>57</v>
      </c>
      <c r="C62" s="20" t="s">
        <v>87</v>
      </c>
      <c r="D62" s="20" t="s">
        <v>22</v>
      </c>
      <c r="E62" s="267">
        <f>VLOOKUP(C62,考勤!$A:$AI,35,0)</f>
        <v>11.5</v>
      </c>
      <c r="F62" s="267">
        <f>VLOOKUP(C62,考勤!$A$5:AP2151,42,0)</f>
        <v>98.5</v>
      </c>
      <c r="G62" s="267">
        <v>18</v>
      </c>
      <c r="H62" s="267">
        <f t="shared" si="17"/>
        <v>1773</v>
      </c>
      <c r="I62" s="267">
        <f>VLOOKUP(C62,考勤!$A$5:AP3057,41,0)</f>
        <v>42</v>
      </c>
      <c r="J62" s="267">
        <v>18</v>
      </c>
      <c r="K62" s="267">
        <f t="shared" si="18"/>
        <v>756</v>
      </c>
      <c r="L62" s="267">
        <f>IFERROR(VLOOKUP(C62,奖惩!B:D,3,0),0)</f>
        <v>0</v>
      </c>
      <c r="M62" s="267">
        <f t="shared" si="19"/>
        <v>2529</v>
      </c>
      <c r="N62" s="267">
        <f t="shared" si="16"/>
        <v>57.5</v>
      </c>
      <c r="O62" s="267">
        <f>IFERROR(VLOOKUP(C62,工龄工资!B:Q,16,0),0)</f>
        <v>0</v>
      </c>
      <c r="P62" s="267"/>
      <c r="Q62" s="267">
        <f>IFERROR(VLOOKUP(C62,工龄工资!B:S,17,0),0)</f>
        <v>0</v>
      </c>
      <c r="R62" s="267">
        <f t="shared" si="20"/>
        <v>2586.5</v>
      </c>
      <c r="S62" s="271" t="str">
        <f>IFERROR(VLOOKUP(C62,奖惩!B:E,2,0),"")</f>
        <v/>
      </c>
    </row>
    <row r="63" s="262" customFormat="1" customHeight="1" spans="1:19">
      <c r="A63" s="20"/>
      <c r="B63" s="20" t="s">
        <v>57</v>
      </c>
      <c r="C63" s="20" t="s">
        <v>88</v>
      </c>
      <c r="D63" s="20" t="s">
        <v>22</v>
      </c>
      <c r="E63" s="267">
        <f>VLOOKUP(C63,考勤!$A:$AI,35,0)</f>
        <v>23</v>
      </c>
      <c r="F63" s="267">
        <f>VLOOKUP(C63,考勤!$A$5:AP2152,42,0)</f>
        <v>182.5</v>
      </c>
      <c r="G63" s="267">
        <v>18</v>
      </c>
      <c r="H63" s="267">
        <f t="shared" ref="H63:H75" si="21">F63*G63</f>
        <v>3285</v>
      </c>
      <c r="I63" s="267">
        <f>VLOOKUP(C63,考勤!$A$5:AP3058,41,0)</f>
        <v>54</v>
      </c>
      <c r="J63" s="267">
        <v>18</v>
      </c>
      <c r="K63" s="267">
        <f t="shared" ref="K63:K75" si="22">I63*J63</f>
        <v>972</v>
      </c>
      <c r="L63" s="267">
        <f>IFERROR(VLOOKUP(C63,奖惩!B:D,3,0),0)</f>
        <v>0</v>
      </c>
      <c r="M63" s="267">
        <f t="shared" ref="M63:M75" si="23">H63+K63+L63</f>
        <v>4257</v>
      </c>
      <c r="N63" s="267">
        <f t="shared" ref="N63:N73" si="24">E63*5</f>
        <v>115</v>
      </c>
      <c r="O63" s="267">
        <f>IFERROR(VLOOKUP(C63,工龄工资!B:Q,16,0),0)</f>
        <v>0</v>
      </c>
      <c r="P63" s="267"/>
      <c r="Q63" s="267">
        <f>IFERROR(VLOOKUP(C63,工龄工资!B:S,17,0),0)</f>
        <v>0</v>
      </c>
      <c r="R63" s="267">
        <f t="shared" ref="R63:R75" si="25">M63+N63+O63+P63+Q63</f>
        <v>4372</v>
      </c>
      <c r="S63" s="271" t="str">
        <f>IFERROR(VLOOKUP(C63,奖惩!B:E,2,0),"")</f>
        <v/>
      </c>
    </row>
    <row r="64" s="262" customFormat="1" customHeight="1" spans="1:19">
      <c r="A64" s="20"/>
      <c r="B64" s="20" t="s">
        <v>57</v>
      </c>
      <c r="C64" s="20" t="s">
        <v>89</v>
      </c>
      <c r="D64" s="20" t="s">
        <v>22</v>
      </c>
      <c r="E64" s="267">
        <f>VLOOKUP(C64,考勤!$A:$AI,35,0)</f>
        <v>14.5</v>
      </c>
      <c r="F64" s="267">
        <f>VLOOKUP(C64,考勤!$A$5:AP2153,42,0)</f>
        <v>115</v>
      </c>
      <c r="G64" s="267">
        <v>18</v>
      </c>
      <c r="H64" s="267">
        <f t="shared" si="21"/>
        <v>2070</v>
      </c>
      <c r="I64" s="267">
        <f>VLOOKUP(C64,考勤!$A$5:AP3059,41,0)</f>
        <v>69.5</v>
      </c>
      <c r="J64" s="267">
        <v>18</v>
      </c>
      <c r="K64" s="267">
        <f t="shared" si="22"/>
        <v>1251</v>
      </c>
      <c r="L64" s="267">
        <f>IFERROR(VLOOKUP(C64,奖惩!B:D,3,0),0)</f>
        <v>-30</v>
      </c>
      <c r="M64" s="267">
        <f t="shared" si="23"/>
        <v>3291</v>
      </c>
      <c r="N64" s="267">
        <f t="shared" si="24"/>
        <v>72.5</v>
      </c>
      <c r="O64" s="267">
        <f>IFERROR(VLOOKUP(C64,工龄工资!B:Q,16,0),0)</f>
        <v>0</v>
      </c>
      <c r="P64" s="267"/>
      <c r="Q64" s="267">
        <f>IFERROR(VLOOKUP(C64,工龄工资!B:S,17,0),0)</f>
        <v>0</v>
      </c>
      <c r="R64" s="267">
        <f t="shared" si="25"/>
        <v>3363.5</v>
      </c>
      <c r="S64" s="271" t="str">
        <f>IFERROR(VLOOKUP(C64,奖惩!B:E,2,0),"")</f>
        <v>扣：T恤1件*50%</v>
      </c>
    </row>
    <row r="65" s="262" customFormat="1" customHeight="1" spans="1:19">
      <c r="A65" s="20"/>
      <c r="B65" s="20" t="s">
        <v>57</v>
      </c>
      <c r="C65" s="20" t="s">
        <v>90</v>
      </c>
      <c r="D65" s="20" t="s">
        <v>22</v>
      </c>
      <c r="E65" s="267">
        <f>VLOOKUP(C65,考勤!$A:$AI,35,0)</f>
        <v>27</v>
      </c>
      <c r="F65" s="267">
        <f>VLOOKUP(C65,考勤!$A$5:AP2154,42,0)</f>
        <v>215</v>
      </c>
      <c r="G65" s="267">
        <v>18</v>
      </c>
      <c r="H65" s="267">
        <f t="shared" si="21"/>
        <v>3870</v>
      </c>
      <c r="I65" s="267">
        <f>VLOOKUP(C65,考勤!$A$5:AP3060,41,0)</f>
        <v>86</v>
      </c>
      <c r="J65" s="267">
        <v>18</v>
      </c>
      <c r="K65" s="267">
        <f t="shared" si="22"/>
        <v>1548</v>
      </c>
      <c r="L65" s="267">
        <f>IFERROR(VLOOKUP(C65,奖惩!B:D,3,0),0)</f>
        <v>0</v>
      </c>
      <c r="M65" s="267">
        <f t="shared" si="23"/>
        <v>5418</v>
      </c>
      <c r="N65" s="267">
        <f t="shared" si="24"/>
        <v>135</v>
      </c>
      <c r="O65" s="267">
        <f>IFERROR(VLOOKUP(C65,工龄工资!B:Q,16,0),0)</f>
        <v>0</v>
      </c>
      <c r="P65" s="267"/>
      <c r="Q65" s="267">
        <f>IFERROR(VLOOKUP(C65,工龄工资!B:S,17,0),0)</f>
        <v>0</v>
      </c>
      <c r="R65" s="267">
        <f t="shared" si="25"/>
        <v>5553</v>
      </c>
      <c r="S65" s="271" t="str">
        <f>IFERROR(VLOOKUP(C65,奖惩!B:E,2,0),"")</f>
        <v/>
      </c>
    </row>
    <row r="66" s="262" customFormat="1" customHeight="1" spans="1:19">
      <c r="A66" s="20"/>
      <c r="B66" s="20" t="s">
        <v>57</v>
      </c>
      <c r="C66" s="20" t="s">
        <v>91</v>
      </c>
      <c r="D66" s="20" t="s">
        <v>22</v>
      </c>
      <c r="E66" s="267">
        <f>VLOOKUP(C66,考勤!$A:$AI,35,0)</f>
        <v>21.5</v>
      </c>
      <c r="F66" s="267">
        <f>VLOOKUP(C66,考勤!$A$5:AP2155,42,0)</f>
        <v>170.5</v>
      </c>
      <c r="G66" s="267">
        <v>18</v>
      </c>
      <c r="H66" s="267">
        <f t="shared" si="21"/>
        <v>3069</v>
      </c>
      <c r="I66" s="267">
        <f>VLOOKUP(C66,考勤!$A$5:AP3061,41,0)</f>
        <v>73.5</v>
      </c>
      <c r="J66" s="267">
        <v>18</v>
      </c>
      <c r="K66" s="267">
        <f t="shared" si="22"/>
        <v>1323</v>
      </c>
      <c r="L66" s="267">
        <f>IFERROR(VLOOKUP(C66,奖惩!B:D,3,0),0)</f>
        <v>0</v>
      </c>
      <c r="M66" s="267">
        <f t="shared" si="23"/>
        <v>4392</v>
      </c>
      <c r="N66" s="267">
        <f t="shared" si="24"/>
        <v>107.5</v>
      </c>
      <c r="O66" s="267">
        <f>IFERROR(VLOOKUP(C66,工龄工资!B:Q,16,0),0)</f>
        <v>0</v>
      </c>
      <c r="P66" s="267"/>
      <c r="Q66" s="267">
        <f>IFERROR(VLOOKUP(C66,工龄工资!B:S,17,0),0)</f>
        <v>0</v>
      </c>
      <c r="R66" s="267">
        <f t="shared" si="25"/>
        <v>4499.5</v>
      </c>
      <c r="S66" s="271" t="str">
        <f>IFERROR(VLOOKUP(C66,奖惩!B:E,2,0),"")</f>
        <v/>
      </c>
    </row>
    <row r="67" s="262" customFormat="1" customHeight="1" spans="1:19">
      <c r="A67" s="20"/>
      <c r="B67" s="20" t="s">
        <v>57</v>
      </c>
      <c r="C67" s="20" t="s">
        <v>92</v>
      </c>
      <c r="D67" s="20" t="s">
        <v>22</v>
      </c>
      <c r="E67" s="267">
        <f>VLOOKUP(C67,考勤!$A:$AI,35,0)</f>
        <v>20</v>
      </c>
      <c r="F67" s="267">
        <f>VLOOKUP(C67,考勤!$A$5:AP2156,42,0)</f>
        <v>159.5</v>
      </c>
      <c r="G67" s="267">
        <v>18</v>
      </c>
      <c r="H67" s="267">
        <f t="shared" si="21"/>
        <v>2871</v>
      </c>
      <c r="I67" s="267">
        <f>VLOOKUP(C67,考勤!$A$5:AP3062,41,0)</f>
        <v>42</v>
      </c>
      <c r="J67" s="267">
        <v>18</v>
      </c>
      <c r="K67" s="267">
        <f t="shared" si="22"/>
        <v>756</v>
      </c>
      <c r="L67" s="267">
        <f>IFERROR(VLOOKUP(C67,奖惩!B:D,3,0),0)</f>
        <v>0</v>
      </c>
      <c r="M67" s="267">
        <f t="shared" si="23"/>
        <v>3627</v>
      </c>
      <c r="N67" s="267">
        <f t="shared" si="24"/>
        <v>100</v>
      </c>
      <c r="O67" s="267">
        <f>IFERROR(VLOOKUP(C67,工龄工资!B:Q,16,0),0)</f>
        <v>0</v>
      </c>
      <c r="P67" s="267"/>
      <c r="Q67" s="267">
        <f>IFERROR(VLOOKUP(C67,工龄工资!B:S,17,0),0)</f>
        <v>0</v>
      </c>
      <c r="R67" s="267">
        <f t="shared" si="25"/>
        <v>3727</v>
      </c>
      <c r="S67" s="271" t="str">
        <f>IFERROR(VLOOKUP(C67,奖惩!B:E,2,0),"")</f>
        <v/>
      </c>
    </row>
    <row r="68" s="262" customFormat="1" customHeight="1" spans="1:19">
      <c r="A68" s="20"/>
      <c r="B68" s="20" t="s">
        <v>57</v>
      </c>
      <c r="C68" s="20" t="s">
        <v>93</v>
      </c>
      <c r="D68" s="20" t="s">
        <v>22</v>
      </c>
      <c r="E68" s="267">
        <f>VLOOKUP(C68,考勤!$A:$AI,35,0)</f>
        <v>14</v>
      </c>
      <c r="F68" s="267">
        <f>VLOOKUP(C68,考勤!$A$5:AP2157,42,0)</f>
        <v>111</v>
      </c>
      <c r="G68" s="267">
        <v>18</v>
      </c>
      <c r="H68" s="267">
        <f t="shared" si="21"/>
        <v>1998</v>
      </c>
      <c r="I68" s="267">
        <f>VLOOKUP(C68,考勤!$A$5:AP3063,41,0)</f>
        <v>35.5</v>
      </c>
      <c r="J68" s="267">
        <v>18</v>
      </c>
      <c r="K68" s="267">
        <f t="shared" si="22"/>
        <v>639</v>
      </c>
      <c r="L68" s="267">
        <f>IFERROR(VLOOKUP(C68,奖惩!B:D,3,0),0)</f>
        <v>0</v>
      </c>
      <c r="M68" s="267">
        <f t="shared" si="23"/>
        <v>2637</v>
      </c>
      <c r="N68" s="267">
        <f t="shared" si="24"/>
        <v>70</v>
      </c>
      <c r="O68" s="267">
        <f>IFERROR(VLOOKUP(C68,工龄工资!B:Q,16,0),0)</f>
        <v>0</v>
      </c>
      <c r="P68" s="267"/>
      <c r="Q68" s="267">
        <f>IFERROR(VLOOKUP(C68,工龄工资!B:S,17,0),0)</f>
        <v>0</v>
      </c>
      <c r="R68" s="267">
        <f t="shared" si="25"/>
        <v>2707</v>
      </c>
      <c r="S68" s="271" t="str">
        <f>IFERROR(VLOOKUP(C68,奖惩!B:E,2,0),"")</f>
        <v/>
      </c>
    </row>
    <row r="69" s="262" customFormat="1" customHeight="1" spans="1:19">
      <c r="A69" s="20"/>
      <c r="B69" s="20" t="s">
        <v>57</v>
      </c>
      <c r="C69" s="20" t="s">
        <v>94</v>
      </c>
      <c r="D69" s="20" t="s">
        <v>22</v>
      </c>
      <c r="E69" s="267">
        <f>VLOOKUP(C69,考勤!$A:$AI,35,0)</f>
        <v>1</v>
      </c>
      <c r="F69" s="267">
        <f>VLOOKUP(C69,考勤!$A$5:AP2158,42,0)</f>
        <v>7.5</v>
      </c>
      <c r="G69" s="267">
        <v>18</v>
      </c>
      <c r="H69" s="267">
        <f t="shared" si="21"/>
        <v>135</v>
      </c>
      <c r="I69" s="267">
        <f>VLOOKUP(C69,考勤!$A$5:AP3064,41,0)</f>
        <v>0</v>
      </c>
      <c r="J69" s="267">
        <v>18</v>
      </c>
      <c r="K69" s="267">
        <f t="shared" si="22"/>
        <v>0</v>
      </c>
      <c r="L69" s="267">
        <f>IFERROR(VLOOKUP(C69,奖惩!B:D,3,0),0)</f>
        <v>0</v>
      </c>
      <c r="M69" s="267">
        <f t="shared" si="23"/>
        <v>135</v>
      </c>
      <c r="N69" s="267">
        <f t="shared" si="24"/>
        <v>5</v>
      </c>
      <c r="O69" s="267">
        <f>IFERROR(VLOOKUP(C69,工龄工资!B:Q,16,0),0)</f>
        <v>0</v>
      </c>
      <c r="P69" s="267"/>
      <c r="Q69" s="267">
        <f>IFERROR(VLOOKUP(C69,工龄工资!B:S,17,0),0)</f>
        <v>0</v>
      </c>
      <c r="R69" s="267">
        <f t="shared" si="25"/>
        <v>140</v>
      </c>
      <c r="S69" s="271" t="str">
        <f>IFERROR(VLOOKUP(C69,奖惩!B:E,2,0),"")</f>
        <v/>
      </c>
    </row>
    <row r="70" s="262" customFormat="1" customHeight="1" spans="1:19">
      <c r="A70" s="20"/>
      <c r="B70" s="20" t="s">
        <v>57</v>
      </c>
      <c r="C70" s="20" t="s">
        <v>95</v>
      </c>
      <c r="D70" s="20" t="s">
        <v>22</v>
      </c>
      <c r="E70" s="267">
        <f>VLOOKUP(C70,考勤!$A:$AI,35,0)</f>
        <v>15</v>
      </c>
      <c r="F70" s="267">
        <f>VLOOKUP(C70,考勤!$A$5:AP2159,42,0)</f>
        <v>119</v>
      </c>
      <c r="G70" s="267">
        <v>18</v>
      </c>
      <c r="H70" s="267">
        <f t="shared" si="21"/>
        <v>2142</v>
      </c>
      <c r="I70" s="267">
        <f>VLOOKUP(C70,考勤!$A$5:AP3065,41,0)</f>
        <v>43.5</v>
      </c>
      <c r="J70" s="267">
        <v>18</v>
      </c>
      <c r="K70" s="267">
        <f t="shared" si="22"/>
        <v>783</v>
      </c>
      <c r="L70" s="267">
        <f>IFERROR(VLOOKUP(C70,奖惩!B:D,3,0),0)</f>
        <v>0</v>
      </c>
      <c r="M70" s="267">
        <f t="shared" si="23"/>
        <v>2925</v>
      </c>
      <c r="N70" s="267">
        <f t="shared" si="24"/>
        <v>75</v>
      </c>
      <c r="O70" s="267">
        <f>IFERROR(VLOOKUP(C70,工龄工资!B:Q,16,0),0)</f>
        <v>0</v>
      </c>
      <c r="P70" s="267"/>
      <c r="Q70" s="267">
        <f>IFERROR(VLOOKUP(C70,工龄工资!B:S,17,0),0)</f>
        <v>0</v>
      </c>
      <c r="R70" s="267">
        <f t="shared" si="25"/>
        <v>3000</v>
      </c>
      <c r="S70" s="271" t="str">
        <f>IFERROR(VLOOKUP(C70,奖惩!B:E,2,0),"")</f>
        <v/>
      </c>
    </row>
    <row r="71" s="262" customFormat="1" customHeight="1" spans="1:19">
      <c r="A71" s="20"/>
      <c r="B71" s="20" t="s">
        <v>96</v>
      </c>
      <c r="C71" s="20" t="s">
        <v>97</v>
      </c>
      <c r="D71" s="20" t="s">
        <v>22</v>
      </c>
      <c r="E71" s="267">
        <f>VLOOKUP(C71,考勤!$A:$AI,35,0)</f>
        <v>22</v>
      </c>
      <c r="F71" s="267">
        <f>VLOOKUP(C71,考勤!$A$5:AP2160,42,0)</f>
        <v>175</v>
      </c>
      <c r="G71" s="267">
        <v>18</v>
      </c>
      <c r="H71" s="267">
        <f t="shared" si="21"/>
        <v>3150</v>
      </c>
      <c r="I71" s="267">
        <f>VLOOKUP(C71,考勤!$A$5:AP3066,41,0)</f>
        <v>45</v>
      </c>
      <c r="J71" s="267">
        <v>18</v>
      </c>
      <c r="K71" s="267">
        <f t="shared" si="22"/>
        <v>810</v>
      </c>
      <c r="L71" s="267">
        <f>IFERROR(VLOOKUP(C71,奖惩!B:D,3,0),0)</f>
        <v>0</v>
      </c>
      <c r="M71" s="267">
        <f t="shared" si="23"/>
        <v>3960</v>
      </c>
      <c r="N71" s="267">
        <f t="shared" si="24"/>
        <v>110</v>
      </c>
      <c r="O71" s="267">
        <f>IFERROR(VLOOKUP(C71,工龄工资!B:Q,16,0),0)</f>
        <v>0</v>
      </c>
      <c r="P71" s="267"/>
      <c r="Q71" s="267">
        <f>IFERROR(VLOOKUP(C71,工龄工资!B:S,17,0),0)</f>
        <v>0</v>
      </c>
      <c r="R71" s="267">
        <f t="shared" si="25"/>
        <v>4070</v>
      </c>
      <c r="S71" s="271" t="str">
        <f>IFERROR(VLOOKUP(C71,奖惩!B:E,2,0),"")</f>
        <v/>
      </c>
    </row>
    <row r="72" s="262" customFormat="1" customHeight="1" spans="1:19">
      <c r="A72" s="20"/>
      <c r="B72" s="20" t="s">
        <v>96</v>
      </c>
      <c r="C72" s="20" t="s">
        <v>98</v>
      </c>
      <c r="D72" s="20" t="s">
        <v>22</v>
      </c>
      <c r="E72" s="267">
        <f>VLOOKUP(C72,考勤!$A:$AI,35,0)</f>
        <v>29</v>
      </c>
      <c r="F72" s="267">
        <f>VLOOKUP(C72,考勤!$A$5:AP2161,42,0)</f>
        <v>232</v>
      </c>
      <c r="G72" s="267">
        <v>18</v>
      </c>
      <c r="H72" s="267">
        <f t="shared" si="21"/>
        <v>4176</v>
      </c>
      <c r="I72" s="267">
        <f>VLOOKUP(C72,考勤!$A$5:AP3067,41,0)</f>
        <v>90</v>
      </c>
      <c r="J72" s="267">
        <v>18</v>
      </c>
      <c r="K72" s="267">
        <f t="shared" si="22"/>
        <v>1620</v>
      </c>
      <c r="L72" s="267">
        <f>IFERROR(VLOOKUP(C72,奖惩!B:D,3,0),0)</f>
        <v>0</v>
      </c>
      <c r="M72" s="267">
        <f t="shared" si="23"/>
        <v>5796</v>
      </c>
      <c r="N72" s="267">
        <f t="shared" si="24"/>
        <v>145</v>
      </c>
      <c r="O72" s="267">
        <f>IFERROR(VLOOKUP(C72,工龄工资!B:Q,16,0),0)</f>
        <v>0</v>
      </c>
      <c r="P72" s="267"/>
      <c r="Q72" s="267">
        <f>IFERROR(VLOOKUP(C72,工龄工资!B:S,17,0),0)</f>
        <v>0</v>
      </c>
      <c r="R72" s="267">
        <f t="shared" si="25"/>
        <v>5941</v>
      </c>
      <c r="S72" s="271" t="str">
        <f>IFERROR(VLOOKUP(C72,奖惩!B:E,2,0),"")</f>
        <v/>
      </c>
    </row>
    <row r="73" s="262" customFormat="1" customHeight="1" spans="1:19">
      <c r="A73" s="20"/>
      <c r="B73" s="20" t="s">
        <v>99</v>
      </c>
      <c r="C73" s="20" t="s">
        <v>100</v>
      </c>
      <c r="D73" s="20" t="s">
        <v>22</v>
      </c>
      <c r="E73" s="267">
        <f>VLOOKUP(C73,考勤!$A:$AI,35,0)</f>
        <v>28</v>
      </c>
      <c r="F73" s="267">
        <f>VLOOKUP(C73,考勤!$A$5:AP2162,42,0)</f>
        <v>224</v>
      </c>
      <c r="G73" s="267">
        <v>18</v>
      </c>
      <c r="H73" s="267">
        <f t="shared" si="21"/>
        <v>4032</v>
      </c>
      <c r="I73" s="267">
        <f>VLOOKUP(C73,考勤!$A$5:AP3068,41,0)</f>
        <v>137</v>
      </c>
      <c r="J73" s="267">
        <v>18</v>
      </c>
      <c r="K73" s="267">
        <f t="shared" si="22"/>
        <v>2466</v>
      </c>
      <c r="L73" s="267">
        <f>IFERROR(VLOOKUP(C73,奖惩!B:D,3,0),0)</f>
        <v>120</v>
      </c>
      <c r="M73" s="267">
        <f t="shared" si="23"/>
        <v>6618</v>
      </c>
      <c r="N73" s="267">
        <f t="shared" si="24"/>
        <v>140</v>
      </c>
      <c r="O73" s="267">
        <f>IFERROR(VLOOKUP(C73,工龄工资!B:Q,16,0),0)</f>
        <v>0</v>
      </c>
      <c r="P73" s="267"/>
      <c r="Q73" s="267">
        <f>IFERROR(VLOOKUP(C73,工龄工资!B:S,17,0),0)</f>
        <v>0</v>
      </c>
      <c r="R73" s="267">
        <f t="shared" si="25"/>
        <v>6758</v>
      </c>
      <c r="S73" s="271" t="str">
        <f>IFERROR(VLOOKUP(C73,奖惩!B:E,2,0),"")</f>
        <v>车间补助</v>
      </c>
    </row>
    <row r="74" s="262" customFormat="1" customHeight="1" spans="1:19">
      <c r="A74" s="20"/>
      <c r="B74" s="20" t="s">
        <v>99</v>
      </c>
      <c r="C74" s="20" t="s">
        <v>101</v>
      </c>
      <c r="D74" s="20" t="s">
        <v>22</v>
      </c>
      <c r="E74" s="267">
        <f>VLOOKUP(C74,考勤!$A:$AI,35,0)</f>
        <v>27</v>
      </c>
      <c r="F74" s="267">
        <f>VLOOKUP(C74,考勤!$A$5:AP2163,42,0)</f>
        <v>212</v>
      </c>
      <c r="G74" s="267">
        <v>18</v>
      </c>
      <c r="H74" s="267">
        <f t="shared" si="21"/>
        <v>3816</v>
      </c>
      <c r="I74" s="267">
        <f>VLOOKUP(C74,考勤!$A$5:AP3069,41,0)</f>
        <v>100</v>
      </c>
      <c r="J74" s="267">
        <v>18</v>
      </c>
      <c r="K74" s="267">
        <f t="shared" si="22"/>
        <v>1800</v>
      </c>
      <c r="L74" s="267">
        <f>IFERROR(VLOOKUP(C74,奖惩!B:D,3,0),0)</f>
        <v>0</v>
      </c>
      <c r="M74" s="267">
        <f t="shared" si="23"/>
        <v>5616</v>
      </c>
      <c r="N74" s="267">
        <f t="shared" ref="N74:N82" si="26">E74*5</f>
        <v>135</v>
      </c>
      <c r="O74" s="267">
        <f>IFERROR(VLOOKUP(C74,工龄工资!B:Q,16,0),0)</f>
        <v>0</v>
      </c>
      <c r="P74" s="267"/>
      <c r="Q74" s="267">
        <f>IFERROR(VLOOKUP(C74,工龄工资!B:S,17,0),0)</f>
        <v>0</v>
      </c>
      <c r="R74" s="267">
        <f t="shared" si="25"/>
        <v>5751</v>
      </c>
      <c r="S74" s="271" t="str">
        <f>IFERROR(VLOOKUP(C74,奖惩!B:E,2,0),"")</f>
        <v/>
      </c>
    </row>
    <row r="75" s="262" customFormat="1" customHeight="1" spans="1:19">
      <c r="A75" s="20"/>
      <c r="B75" s="20" t="s">
        <v>99</v>
      </c>
      <c r="C75" s="263" t="s">
        <v>102</v>
      </c>
      <c r="D75" s="20" t="s">
        <v>22</v>
      </c>
      <c r="E75" s="267">
        <f>VLOOKUP(C75,考勤!$A:$AI,35,0)</f>
        <v>26</v>
      </c>
      <c r="F75" s="267">
        <f>VLOOKUP(C75,考勤!$A$5:AP306,42,0)</f>
        <v>204</v>
      </c>
      <c r="G75" s="267">
        <v>18</v>
      </c>
      <c r="H75" s="267">
        <f t="shared" si="21"/>
        <v>3672</v>
      </c>
      <c r="I75" s="267">
        <f>VLOOKUP(C75,考勤!$A$5:AP3070,41,0)</f>
        <v>95</v>
      </c>
      <c r="J75" s="267">
        <v>18</v>
      </c>
      <c r="K75" s="267">
        <f t="shared" si="22"/>
        <v>1710</v>
      </c>
      <c r="L75" s="267">
        <f>IFERROR(VLOOKUP(C75,奖惩!B:D,3,0),0)</f>
        <v>120</v>
      </c>
      <c r="M75" s="267">
        <f t="shared" si="23"/>
        <v>5502</v>
      </c>
      <c r="N75" s="267">
        <f t="shared" si="26"/>
        <v>130</v>
      </c>
      <c r="O75" s="267">
        <f>IFERROR(VLOOKUP(C75,工龄工资!B:Q,16,0),0)</f>
        <v>0</v>
      </c>
      <c r="P75" s="267"/>
      <c r="Q75" s="267">
        <f>IFERROR(VLOOKUP(C75,工龄工资!B:S,17,0),0)</f>
        <v>0</v>
      </c>
      <c r="R75" s="267">
        <f t="shared" si="25"/>
        <v>5632</v>
      </c>
      <c r="S75" s="271" t="str">
        <f>IFERROR(VLOOKUP(C75,奖惩!B:E,2,0),"")</f>
        <v>车间补助</v>
      </c>
    </row>
    <row r="76" s="262" customFormat="1" customHeight="1" spans="1:19">
      <c r="A76" s="20"/>
      <c r="B76" s="20" t="s">
        <v>99</v>
      </c>
      <c r="C76" s="20" t="s">
        <v>103</v>
      </c>
      <c r="D76" s="20" t="s">
        <v>22</v>
      </c>
      <c r="E76" s="267">
        <f>VLOOKUP(C76,考勤!$A:$AI,35,0)</f>
        <v>28</v>
      </c>
      <c r="F76" s="267">
        <f>VLOOKUP(C76,考勤!$A$5:AP311,42,0)</f>
        <v>224</v>
      </c>
      <c r="G76" s="267">
        <v>18</v>
      </c>
      <c r="H76" s="267">
        <f t="shared" ref="H76:H79" si="27">F76*G76</f>
        <v>4032</v>
      </c>
      <c r="I76" s="267">
        <f>VLOOKUP(C76,考勤!$A$5:AP3071,41,0)</f>
        <v>109</v>
      </c>
      <c r="J76" s="267">
        <v>18</v>
      </c>
      <c r="K76" s="267">
        <f t="shared" ref="K76:K79" si="28">I76*J76</f>
        <v>1962</v>
      </c>
      <c r="L76" s="267">
        <f>IFERROR(VLOOKUP(C76,奖惩!B:D,3,0),0)</f>
        <v>0</v>
      </c>
      <c r="M76" s="267">
        <f t="shared" ref="M76:M79" si="29">H76+K76+L76</f>
        <v>5994</v>
      </c>
      <c r="N76" s="267">
        <f t="shared" si="26"/>
        <v>140</v>
      </c>
      <c r="O76" s="267">
        <f>IFERROR(VLOOKUP(C76,工龄工资!B:Q,16,0),0)</f>
        <v>0</v>
      </c>
      <c r="P76" s="267"/>
      <c r="Q76" s="267">
        <f>IFERROR(VLOOKUP(C76,工龄工资!B:S,17,0),0)</f>
        <v>0</v>
      </c>
      <c r="R76" s="267">
        <f t="shared" ref="R76:R79" si="30">M76+N76+O76+P76+Q76</f>
        <v>6134</v>
      </c>
      <c r="S76" s="271" t="str">
        <f>IFERROR(VLOOKUP(C76,奖惩!B:E,2,0),"")</f>
        <v/>
      </c>
    </row>
    <row r="77" s="262" customFormat="1" customHeight="1" spans="1:19">
      <c r="A77" s="20"/>
      <c r="B77" s="20" t="s">
        <v>99</v>
      </c>
      <c r="C77" s="20" t="s">
        <v>104</v>
      </c>
      <c r="D77" s="20" t="s">
        <v>22</v>
      </c>
      <c r="E77" s="267">
        <f>VLOOKUP(C77,考勤!$A:$AI,35,0)</f>
        <v>15</v>
      </c>
      <c r="F77" s="267">
        <f>VLOOKUP(C77,考勤!$A$5:AP309,42,0)</f>
        <v>120</v>
      </c>
      <c r="G77" s="267">
        <v>18</v>
      </c>
      <c r="H77" s="267">
        <f t="shared" si="27"/>
        <v>2160</v>
      </c>
      <c r="I77" s="267">
        <f>VLOOKUP(C77,考勤!$A$5:AP309,41,0)</f>
        <v>58</v>
      </c>
      <c r="J77" s="267">
        <v>18</v>
      </c>
      <c r="K77" s="267">
        <f t="shared" si="28"/>
        <v>1044</v>
      </c>
      <c r="L77" s="267">
        <f>IFERROR(VLOOKUP(C77,奖惩!B:D,3,0),0)</f>
        <v>0</v>
      </c>
      <c r="M77" s="267">
        <f t="shared" si="29"/>
        <v>3204</v>
      </c>
      <c r="N77" s="267">
        <f t="shared" si="26"/>
        <v>75</v>
      </c>
      <c r="O77" s="267">
        <f>IFERROR(VLOOKUP(C77,工龄工资!B:Q,16,0),0)</f>
        <v>0</v>
      </c>
      <c r="P77" s="267"/>
      <c r="Q77" s="267">
        <f>IFERROR(VLOOKUP(C77,工龄工资!B:S,17,0),0)</f>
        <v>0</v>
      </c>
      <c r="R77" s="267">
        <f t="shared" si="30"/>
        <v>3279</v>
      </c>
      <c r="S77" s="271" t="str">
        <f>IFERROR(VLOOKUP(C77,奖惩!B:E,2,0),"")</f>
        <v/>
      </c>
    </row>
    <row r="78" s="262" customFormat="1" customHeight="1" spans="1:19">
      <c r="A78" s="20"/>
      <c r="B78" s="20" t="s">
        <v>99</v>
      </c>
      <c r="C78" s="20" t="s">
        <v>105</v>
      </c>
      <c r="D78" s="20" t="s">
        <v>22</v>
      </c>
      <c r="E78" s="267">
        <f>VLOOKUP(C78,考勤!$A:$AI,35,0)</f>
        <v>16</v>
      </c>
      <c r="F78" s="267">
        <f>VLOOKUP(C78,考勤!$A$5:AP310,42,0)</f>
        <v>128</v>
      </c>
      <c r="G78" s="267">
        <v>18</v>
      </c>
      <c r="H78" s="267">
        <f t="shared" si="27"/>
        <v>2304</v>
      </c>
      <c r="I78" s="267">
        <f>VLOOKUP(C78,考勤!$A$5:AP310,41,0)</f>
        <v>59.5</v>
      </c>
      <c r="J78" s="267">
        <v>18</v>
      </c>
      <c r="K78" s="267">
        <f t="shared" si="28"/>
        <v>1071</v>
      </c>
      <c r="L78" s="267">
        <f>IFERROR(VLOOKUP(C78,奖惩!B:D,3,0),0)</f>
        <v>0</v>
      </c>
      <c r="M78" s="267">
        <f t="shared" si="29"/>
        <v>3375</v>
      </c>
      <c r="N78" s="267">
        <f t="shared" si="26"/>
        <v>80</v>
      </c>
      <c r="O78" s="267">
        <f>IFERROR(VLOOKUP(C78,工龄工资!B:Q,16,0),0)</f>
        <v>0</v>
      </c>
      <c r="P78" s="267"/>
      <c r="Q78" s="267">
        <f>IFERROR(VLOOKUP(C78,工龄工资!B:S,17,0),0)</f>
        <v>0</v>
      </c>
      <c r="R78" s="267">
        <f t="shared" si="30"/>
        <v>3455</v>
      </c>
      <c r="S78" s="271" t="str">
        <f>IFERROR(VLOOKUP(C78,奖惩!B:E,2,0),"")</f>
        <v/>
      </c>
    </row>
    <row r="79" s="262" customFormat="1" customHeight="1" spans="1:19">
      <c r="A79" s="20"/>
      <c r="B79" s="20" t="s">
        <v>99</v>
      </c>
      <c r="C79" s="20" t="s">
        <v>106</v>
      </c>
      <c r="D79" s="20" t="s">
        <v>22</v>
      </c>
      <c r="E79" s="267">
        <f>VLOOKUP(C79,考勤!$A:$AI,35,0)</f>
        <v>26</v>
      </c>
      <c r="F79" s="267">
        <f>VLOOKUP(C79,考勤!$A$5:AP311,42,0)</f>
        <v>208</v>
      </c>
      <c r="G79" s="267">
        <v>18</v>
      </c>
      <c r="H79" s="267">
        <f t="shared" si="27"/>
        <v>3744</v>
      </c>
      <c r="I79" s="267">
        <f>VLOOKUP(C79,考勤!$A$5:AP311,41,0)</f>
        <v>107</v>
      </c>
      <c r="J79" s="267">
        <v>18</v>
      </c>
      <c r="K79" s="267">
        <f t="shared" si="28"/>
        <v>1926</v>
      </c>
      <c r="L79" s="267">
        <f>IFERROR(VLOOKUP(C79,奖惩!B:D,3,0),0)</f>
        <v>120</v>
      </c>
      <c r="M79" s="267">
        <f t="shared" si="29"/>
        <v>5790</v>
      </c>
      <c r="N79" s="267">
        <f t="shared" si="26"/>
        <v>130</v>
      </c>
      <c r="O79" s="267">
        <f>IFERROR(VLOOKUP(C79,工龄工资!B:Q,16,0),0)</f>
        <v>0</v>
      </c>
      <c r="P79" s="267"/>
      <c r="Q79" s="267">
        <f>IFERROR(VLOOKUP(C79,工龄工资!B:S,17,0),0)</f>
        <v>0</v>
      </c>
      <c r="R79" s="267">
        <f t="shared" si="30"/>
        <v>5920</v>
      </c>
      <c r="S79" s="271" t="str">
        <f>IFERROR(VLOOKUP(C79,奖惩!B:E,2,0),"")</f>
        <v>车间补助</v>
      </c>
    </row>
    <row r="80" s="262" customFormat="1" customHeight="1" spans="1:19">
      <c r="A80" s="20"/>
      <c r="B80" s="20" t="s">
        <v>99</v>
      </c>
      <c r="C80" s="20" t="s">
        <v>107</v>
      </c>
      <c r="D80" s="20" t="s">
        <v>22</v>
      </c>
      <c r="E80" s="267">
        <f>VLOOKUP(C80,考勤!$A:$AI,35,0)</f>
        <v>16</v>
      </c>
      <c r="F80" s="267">
        <f>VLOOKUP(C80,考勤!$A$5:AP312,42,0)</f>
        <v>128</v>
      </c>
      <c r="G80" s="267">
        <v>18</v>
      </c>
      <c r="H80" s="267">
        <f t="shared" ref="H80:H94" si="31">F80*G80</f>
        <v>2304</v>
      </c>
      <c r="I80" s="267">
        <f>VLOOKUP(C80,考勤!$A$5:AP312,41,0)</f>
        <v>62</v>
      </c>
      <c r="J80" s="267">
        <v>18</v>
      </c>
      <c r="K80" s="267">
        <f t="shared" ref="K80:K94" si="32">I80*J80</f>
        <v>1116</v>
      </c>
      <c r="L80" s="267">
        <f>IFERROR(VLOOKUP(C80,奖惩!B:D,3,0),0)</f>
        <v>120</v>
      </c>
      <c r="M80" s="267">
        <f t="shared" ref="M80:M94" si="33">H80+K80+L80</f>
        <v>3540</v>
      </c>
      <c r="N80" s="267">
        <f t="shared" si="26"/>
        <v>80</v>
      </c>
      <c r="O80" s="267">
        <f>IFERROR(VLOOKUP(C80,工龄工资!B:Q,16,0),0)</f>
        <v>0</v>
      </c>
      <c r="P80" s="267"/>
      <c r="Q80" s="267">
        <f>IFERROR(VLOOKUP(C80,工龄工资!B:S,17,0),0)</f>
        <v>0</v>
      </c>
      <c r="R80" s="267">
        <f t="shared" ref="R80:R94" si="34">M80+N80+O80+P80+Q80</f>
        <v>3620</v>
      </c>
      <c r="S80" s="271" t="str">
        <f>IFERROR(VLOOKUP(C80,奖惩!B:E,2,0),"")</f>
        <v>车间补助</v>
      </c>
    </row>
    <row r="81" s="262" customFormat="1" customHeight="1" spans="1:19">
      <c r="A81" s="20"/>
      <c r="B81" s="272" t="s">
        <v>99</v>
      </c>
      <c r="C81" s="20" t="s">
        <v>108</v>
      </c>
      <c r="D81" s="20" t="s">
        <v>22</v>
      </c>
      <c r="E81" s="267">
        <f>VLOOKUP(C81,考勤!$A:$AI,35,0)</f>
        <v>28</v>
      </c>
      <c r="F81" s="267">
        <f>VLOOKUP(C81,考勤!$A$5:AP296,42,0)</f>
        <v>220</v>
      </c>
      <c r="G81" s="267">
        <v>18</v>
      </c>
      <c r="H81" s="267">
        <f t="shared" si="31"/>
        <v>3960</v>
      </c>
      <c r="I81" s="267">
        <f>VLOOKUP(C81,考勤!$A$5:AP304,41,0)</f>
        <v>124</v>
      </c>
      <c r="J81" s="267">
        <v>18</v>
      </c>
      <c r="K81" s="267">
        <f t="shared" si="32"/>
        <v>2232</v>
      </c>
      <c r="L81" s="267">
        <f>IFERROR(VLOOKUP(C81,奖惩!B:D,3,0),0)</f>
        <v>0</v>
      </c>
      <c r="M81" s="267">
        <f t="shared" si="33"/>
        <v>6192</v>
      </c>
      <c r="N81" s="267">
        <f t="shared" si="26"/>
        <v>140</v>
      </c>
      <c r="O81" s="267">
        <f>IFERROR(VLOOKUP(C81,工龄工资!B:Q,16,0),0)</f>
        <v>0</v>
      </c>
      <c r="P81" s="267"/>
      <c r="Q81" s="267">
        <f>IFERROR(VLOOKUP(C81,工龄工资!B:S,17,0),0)</f>
        <v>0</v>
      </c>
      <c r="R81" s="267">
        <f t="shared" si="34"/>
        <v>6332</v>
      </c>
      <c r="S81" s="271" t="str">
        <f>IFERROR(VLOOKUP(C81,奖惩!B:E,2,0),"")</f>
        <v/>
      </c>
    </row>
    <row r="82" s="262" customFormat="1" customHeight="1" spans="1:19">
      <c r="A82" s="20"/>
      <c r="B82" s="272" t="s">
        <v>99</v>
      </c>
      <c r="C82" s="20" t="s">
        <v>109</v>
      </c>
      <c r="D82" s="20" t="s">
        <v>22</v>
      </c>
      <c r="E82" s="267">
        <f>VLOOKUP(C82,考勤!$A:$AI,35,0)</f>
        <v>30</v>
      </c>
      <c r="F82" s="267">
        <f>VLOOKUP(C82,考勤!$A$5:AP297,42,0)</f>
        <v>232</v>
      </c>
      <c r="G82" s="267">
        <v>18</v>
      </c>
      <c r="H82" s="267">
        <f t="shared" si="31"/>
        <v>4176</v>
      </c>
      <c r="I82" s="267">
        <f>VLOOKUP(C82,考勤!$A$5:AP304,41,0)</f>
        <v>121.5</v>
      </c>
      <c r="J82" s="267">
        <v>18</v>
      </c>
      <c r="K82" s="267">
        <f t="shared" si="32"/>
        <v>2187</v>
      </c>
      <c r="L82" s="267">
        <f>IFERROR(VLOOKUP(C82,奖惩!B:D,3,0),0)</f>
        <v>220</v>
      </c>
      <c r="M82" s="267">
        <f t="shared" si="33"/>
        <v>6583</v>
      </c>
      <c r="N82" s="267">
        <f t="shared" si="26"/>
        <v>150</v>
      </c>
      <c r="O82" s="267">
        <f>IFERROR(VLOOKUP(C82,工龄工资!B:Q,16,0),0)</f>
        <v>0</v>
      </c>
      <c r="P82" s="267"/>
      <c r="Q82" s="267">
        <f>IFERROR(VLOOKUP(C82,工龄工资!B:S,17,0),0)</f>
        <v>0</v>
      </c>
      <c r="R82" s="267">
        <f t="shared" si="34"/>
        <v>6733</v>
      </c>
      <c r="S82" s="271" t="str">
        <f>IFERROR(VLOOKUP(C82,奖惩!B:E,2,0),"")</f>
        <v>车间补助</v>
      </c>
    </row>
    <row r="83" s="262" customFormat="1" customHeight="1" spans="1:19">
      <c r="A83" s="20"/>
      <c r="B83" s="32" t="s">
        <v>110</v>
      </c>
      <c r="C83" s="20" t="s">
        <v>111</v>
      </c>
      <c r="D83" s="20" t="s">
        <v>22</v>
      </c>
      <c r="E83" s="267">
        <f>VLOOKUP(C83,考勤!$A:$AI,35,0)</f>
        <v>28.5</v>
      </c>
      <c r="F83" s="267">
        <f>VLOOKUP(C83,考勤!$A$5:AP2946,42,0)</f>
        <v>231.5</v>
      </c>
      <c r="G83" s="267">
        <v>19.5</v>
      </c>
      <c r="H83" s="267">
        <f t="shared" si="31"/>
        <v>4514.25</v>
      </c>
      <c r="I83" s="267">
        <f>VLOOKUP(C83,考勤!$A$5:AP2745,41,0)</f>
        <v>117.5</v>
      </c>
      <c r="J83" s="267">
        <v>20.5</v>
      </c>
      <c r="K83" s="267">
        <f t="shared" si="32"/>
        <v>2408.75</v>
      </c>
      <c r="L83" s="267">
        <f>IFERROR(VLOOKUP(C83,奖惩!B:D,3,0),0)</f>
        <v>150</v>
      </c>
      <c r="M83" s="267">
        <f t="shared" si="33"/>
        <v>7073</v>
      </c>
      <c r="N83" s="269">
        <f>E83*10</f>
        <v>285</v>
      </c>
      <c r="O83" s="267">
        <f>IFERROR(VLOOKUP(C83,工龄工资!B:Q,16,0),0)</f>
        <v>0</v>
      </c>
      <c r="P83" s="267"/>
      <c r="Q83" s="267">
        <f>IFERROR(VLOOKUP(C83,工龄工资!B:S,17,0),0)</f>
        <v>0</v>
      </c>
      <c r="R83" s="267">
        <f t="shared" si="34"/>
        <v>7358</v>
      </c>
      <c r="S83" s="271" t="str">
        <f>IFERROR(VLOOKUP(C83,奖惩!B:E,2,0),"")</f>
        <v>拆解欧马可座椅配件</v>
      </c>
    </row>
    <row r="84" s="262" customFormat="1" customHeight="1" spans="1:19">
      <c r="A84" s="20"/>
      <c r="B84" s="32" t="s">
        <v>110</v>
      </c>
      <c r="C84" s="20" t="s">
        <v>112</v>
      </c>
      <c r="D84" s="20" t="s">
        <v>22</v>
      </c>
      <c r="E84" s="267">
        <f>VLOOKUP(C84,考勤!$A:$AI,35,0)</f>
        <v>23</v>
      </c>
      <c r="F84" s="267">
        <f>VLOOKUP(C84,考勤!$A$5:AP2944,42,0)</f>
        <v>184</v>
      </c>
      <c r="G84" s="267">
        <v>19.5</v>
      </c>
      <c r="H84" s="267">
        <f t="shared" si="31"/>
        <v>3588</v>
      </c>
      <c r="I84" s="267">
        <f>VLOOKUP(C84,考勤!$A$5:AP2743,41,0)</f>
        <v>109</v>
      </c>
      <c r="J84" s="267">
        <v>20.5</v>
      </c>
      <c r="K84" s="267">
        <f t="shared" si="32"/>
        <v>2234.5</v>
      </c>
      <c r="L84" s="267">
        <f>IFERROR(VLOOKUP(C84,奖惩!B:D,3,0),0)</f>
        <v>-30</v>
      </c>
      <c r="M84" s="267">
        <f t="shared" si="33"/>
        <v>5792.5</v>
      </c>
      <c r="N84" s="267">
        <f t="shared" ref="N84:N96" si="35">E84*5</f>
        <v>115</v>
      </c>
      <c r="O84" s="267">
        <f>IFERROR(VLOOKUP(C84,工龄工资!B:Q,16,0),0)</f>
        <v>0</v>
      </c>
      <c r="P84" s="267"/>
      <c r="Q84" s="267">
        <f>IFERROR(VLOOKUP(C84,工龄工资!B:S,17,0),0)</f>
        <v>0</v>
      </c>
      <c r="R84" s="267">
        <f t="shared" si="34"/>
        <v>5907.5</v>
      </c>
      <c r="S84" s="271" t="str">
        <f>IFERROR(VLOOKUP(C84,奖惩!B:E,2,0),"")</f>
        <v>扣：T恤1件*50%</v>
      </c>
    </row>
    <row r="85" s="262" customFormat="1" customHeight="1" spans="1:19">
      <c r="A85" s="20"/>
      <c r="B85" s="32" t="s">
        <v>110</v>
      </c>
      <c r="C85" s="20" t="s">
        <v>113</v>
      </c>
      <c r="D85" s="20" t="s">
        <v>22</v>
      </c>
      <c r="E85" s="267">
        <f>VLOOKUP(C85,考勤!$A:$AI,35,0)</f>
        <v>27.5</v>
      </c>
      <c r="F85" s="267">
        <f>VLOOKUP(C85,考勤!$A$5:AP2945,42,0)</f>
        <v>224.5</v>
      </c>
      <c r="G85" s="267">
        <v>19.5</v>
      </c>
      <c r="H85" s="267">
        <f t="shared" si="31"/>
        <v>4377.75</v>
      </c>
      <c r="I85" s="267">
        <f>VLOOKUP(C85,考勤!$A$5:AP2744,41,0)</f>
        <v>106</v>
      </c>
      <c r="J85" s="267">
        <v>20.5</v>
      </c>
      <c r="K85" s="267">
        <f t="shared" si="32"/>
        <v>2173</v>
      </c>
      <c r="L85" s="267">
        <f>IFERROR(VLOOKUP(C85,奖惩!B:D,3,0),0)</f>
        <v>0</v>
      </c>
      <c r="M85" s="267">
        <f t="shared" si="33"/>
        <v>6550.75</v>
      </c>
      <c r="N85" s="267">
        <f t="shared" si="35"/>
        <v>137.5</v>
      </c>
      <c r="O85" s="267">
        <f>IFERROR(VLOOKUP(C85,工龄工资!B:Q,16,0),0)</f>
        <v>0</v>
      </c>
      <c r="P85" s="267"/>
      <c r="Q85" s="267">
        <f>IFERROR(VLOOKUP(C85,工龄工资!B:S,17,0),0)</f>
        <v>0</v>
      </c>
      <c r="R85" s="267">
        <f t="shared" si="34"/>
        <v>6688.25</v>
      </c>
      <c r="S85" s="271" t="str">
        <f>IFERROR(VLOOKUP(C85,奖惩!B:E,2,0),"")</f>
        <v/>
      </c>
    </row>
    <row r="86" s="262" customFormat="1" customHeight="1" spans="1:19">
      <c r="A86" s="20"/>
      <c r="B86" s="32" t="s">
        <v>110</v>
      </c>
      <c r="C86" s="20" t="s">
        <v>114</v>
      </c>
      <c r="D86" s="20" t="s">
        <v>22</v>
      </c>
      <c r="E86" s="267">
        <f>VLOOKUP(C86,考勤!$A:$AI,35,0)</f>
        <v>24.5</v>
      </c>
      <c r="F86" s="267">
        <f>VLOOKUP(C86,考勤!$A$5:AP2946,42,0)</f>
        <v>203</v>
      </c>
      <c r="G86" s="267">
        <v>19.5</v>
      </c>
      <c r="H86" s="267">
        <f t="shared" si="31"/>
        <v>3958.5</v>
      </c>
      <c r="I86" s="267">
        <f>VLOOKUP(C86,考勤!$A$5:AP2745,41,0)</f>
        <v>76.5</v>
      </c>
      <c r="J86" s="267">
        <v>20.5</v>
      </c>
      <c r="K86" s="267">
        <f t="shared" si="32"/>
        <v>1568.25</v>
      </c>
      <c r="L86" s="267">
        <f>IFERROR(VLOOKUP(C86,奖惩!B:D,3,0),0)</f>
        <v>0</v>
      </c>
      <c r="M86" s="267">
        <f t="shared" si="33"/>
        <v>5526.75</v>
      </c>
      <c r="N86" s="267">
        <f t="shared" si="35"/>
        <v>122.5</v>
      </c>
      <c r="O86" s="267">
        <f>IFERROR(VLOOKUP(C86,工龄工资!B:Q,16,0),0)</f>
        <v>0</v>
      </c>
      <c r="P86" s="267"/>
      <c r="Q86" s="267">
        <f>IFERROR(VLOOKUP(C86,工龄工资!B:S,17,0),0)</f>
        <v>0</v>
      </c>
      <c r="R86" s="267">
        <f t="shared" si="34"/>
        <v>5649.25</v>
      </c>
      <c r="S86" s="271" t="str">
        <f>IFERROR(VLOOKUP(C86,奖惩!B:E,2,0),"")</f>
        <v/>
      </c>
    </row>
    <row r="87" s="262" customFormat="1" customHeight="1" spans="1:19">
      <c r="A87" s="20"/>
      <c r="B87" s="32" t="s">
        <v>110</v>
      </c>
      <c r="C87" s="20" t="s">
        <v>115</v>
      </c>
      <c r="D87" s="20" t="s">
        <v>22</v>
      </c>
      <c r="E87" s="267">
        <f>VLOOKUP(C87,考勤!$A:$AI,35,0)</f>
        <v>17</v>
      </c>
      <c r="F87" s="267">
        <f>VLOOKUP(C87,考勤!$A$5:AP2947,42,0)</f>
        <v>142</v>
      </c>
      <c r="G87" s="267">
        <v>19.5</v>
      </c>
      <c r="H87" s="267">
        <f t="shared" si="31"/>
        <v>2769</v>
      </c>
      <c r="I87" s="267">
        <f>VLOOKUP(C87,考勤!$A$5:AP2746,41,0)</f>
        <v>86</v>
      </c>
      <c r="J87" s="267">
        <v>20.5</v>
      </c>
      <c r="K87" s="267">
        <f t="shared" si="32"/>
        <v>1763</v>
      </c>
      <c r="L87" s="267">
        <f>IFERROR(VLOOKUP(C87,奖惩!B:D,3,0),0)</f>
        <v>0</v>
      </c>
      <c r="M87" s="267">
        <f t="shared" si="33"/>
        <v>4532</v>
      </c>
      <c r="N87" s="267">
        <f t="shared" si="35"/>
        <v>85</v>
      </c>
      <c r="O87" s="267">
        <f>IFERROR(VLOOKUP(C87,工龄工资!B:Q,16,0),0)</f>
        <v>0</v>
      </c>
      <c r="P87" s="267"/>
      <c r="Q87" s="267">
        <f>IFERROR(VLOOKUP(C87,工龄工资!B:S,17,0),0)</f>
        <v>0</v>
      </c>
      <c r="R87" s="267">
        <f t="shared" si="34"/>
        <v>4617</v>
      </c>
      <c r="S87" s="271" t="str">
        <f>IFERROR(VLOOKUP(C87,奖惩!B:E,2,0),"")</f>
        <v/>
      </c>
    </row>
    <row r="88" s="262" customFormat="1" customHeight="1" spans="1:19">
      <c r="A88" s="20"/>
      <c r="B88" s="272" t="s">
        <v>110</v>
      </c>
      <c r="C88" s="263" t="s">
        <v>116</v>
      </c>
      <c r="D88" s="20" t="s">
        <v>22</v>
      </c>
      <c r="E88" s="267">
        <f>VLOOKUP(C88,考勤!$A:$AI,35,0)</f>
        <v>28</v>
      </c>
      <c r="F88" s="267">
        <f>VLOOKUP(C88,考勤!$A$5:AP2948,42,0)</f>
        <v>226</v>
      </c>
      <c r="G88" s="267">
        <v>19.5</v>
      </c>
      <c r="H88" s="267">
        <f t="shared" si="31"/>
        <v>4407</v>
      </c>
      <c r="I88" s="267">
        <f>VLOOKUP(C88,考勤!$A$5:AP2747,41,0)</f>
        <v>105.5</v>
      </c>
      <c r="J88" s="267">
        <v>20.5</v>
      </c>
      <c r="K88" s="267">
        <f t="shared" si="32"/>
        <v>2162.75</v>
      </c>
      <c r="L88" s="267">
        <f>IFERROR(VLOOKUP(C88,奖惩!B:D,3,0),0)</f>
        <v>0</v>
      </c>
      <c r="M88" s="267">
        <f t="shared" si="33"/>
        <v>6569.75</v>
      </c>
      <c r="N88" s="267">
        <f t="shared" si="35"/>
        <v>140</v>
      </c>
      <c r="O88" s="267">
        <f>IFERROR(VLOOKUP(C88,工龄工资!B:Q,16,0),0)</f>
        <v>0</v>
      </c>
      <c r="P88" s="267"/>
      <c r="Q88" s="267">
        <f>IFERROR(VLOOKUP(C88,工龄工资!B:S,17,0),0)</f>
        <v>0</v>
      </c>
      <c r="R88" s="267">
        <f t="shared" si="34"/>
        <v>6709.75</v>
      </c>
      <c r="S88" s="271" t="str">
        <f>IFERROR(VLOOKUP(C88,奖惩!B:E,2,0),"")</f>
        <v/>
      </c>
    </row>
    <row r="89" s="262" customFormat="1" customHeight="1" spans="1:19">
      <c r="A89" s="20"/>
      <c r="B89" s="32" t="s">
        <v>117</v>
      </c>
      <c r="C89" s="20" t="s">
        <v>118</v>
      </c>
      <c r="D89" s="20" t="s">
        <v>22</v>
      </c>
      <c r="E89" s="267">
        <f>VLOOKUP(C89,考勤!$A:$AI,35,0)</f>
        <v>24.5</v>
      </c>
      <c r="F89" s="267">
        <f>VLOOKUP(C89,考勤!$A$5:AP2948,42,0)</f>
        <v>196</v>
      </c>
      <c r="G89" s="267">
        <v>19.5</v>
      </c>
      <c r="H89" s="267">
        <f t="shared" si="31"/>
        <v>3822</v>
      </c>
      <c r="I89" s="267">
        <f>VLOOKUP(C89,考勤!$A$5:AP2747,41,0)</f>
        <v>106.5</v>
      </c>
      <c r="J89" s="267">
        <v>20.5</v>
      </c>
      <c r="K89" s="267">
        <f t="shared" si="32"/>
        <v>2183.25</v>
      </c>
      <c r="L89" s="267">
        <f>IFERROR(VLOOKUP(C89,奖惩!B:D,3,0),0)</f>
        <v>-60</v>
      </c>
      <c r="M89" s="267">
        <f t="shared" si="33"/>
        <v>5945.25</v>
      </c>
      <c r="N89" s="267">
        <f t="shared" si="35"/>
        <v>122.5</v>
      </c>
      <c r="O89" s="267">
        <f>IFERROR(VLOOKUP(C89,工龄工资!B:Q,16,0),0)</f>
        <v>0</v>
      </c>
      <c r="P89" s="267"/>
      <c r="Q89" s="267">
        <f>IFERROR(VLOOKUP(C89,工龄工资!B:S,17,0),0)</f>
        <v>0</v>
      </c>
      <c r="R89" s="267">
        <f t="shared" si="34"/>
        <v>6067.75</v>
      </c>
      <c r="S89" s="271" t="str">
        <f>IFERROR(VLOOKUP(C89,奖惩!B:E,2,0),"")</f>
        <v>扣：T恤1件</v>
      </c>
    </row>
    <row r="90" s="262" customFormat="1" customHeight="1" spans="1:19">
      <c r="A90" s="20"/>
      <c r="B90" s="32" t="s">
        <v>117</v>
      </c>
      <c r="C90" s="20" t="s">
        <v>119</v>
      </c>
      <c r="D90" s="20" t="s">
        <v>22</v>
      </c>
      <c r="E90" s="267">
        <f>VLOOKUP(C90,考勤!$A:$AI,35,0)</f>
        <v>17</v>
      </c>
      <c r="F90" s="267">
        <f>VLOOKUP(C90,考勤!$A$5:AP2949,42,0)</f>
        <v>135.5</v>
      </c>
      <c r="G90" s="267">
        <v>19.5</v>
      </c>
      <c r="H90" s="267">
        <f t="shared" si="31"/>
        <v>2642.25</v>
      </c>
      <c r="I90" s="267">
        <f>VLOOKUP(C90,考勤!$A$5:AP2748,41,0)</f>
        <v>59</v>
      </c>
      <c r="J90" s="267">
        <v>20.5</v>
      </c>
      <c r="K90" s="267">
        <f t="shared" si="32"/>
        <v>1209.5</v>
      </c>
      <c r="L90" s="267">
        <f>IFERROR(VLOOKUP(C90,奖惩!B:D,3,0),0)</f>
        <v>0</v>
      </c>
      <c r="M90" s="267">
        <f t="shared" si="33"/>
        <v>3851.75</v>
      </c>
      <c r="N90" s="267">
        <f t="shared" si="35"/>
        <v>85</v>
      </c>
      <c r="O90" s="267">
        <f>IFERROR(VLOOKUP(C90,工龄工资!B:Q,16,0),0)</f>
        <v>0</v>
      </c>
      <c r="P90" s="267"/>
      <c r="Q90" s="267">
        <f>IFERROR(VLOOKUP(C90,工龄工资!B:S,17,0),0)</f>
        <v>0</v>
      </c>
      <c r="R90" s="267">
        <f t="shared" si="34"/>
        <v>3936.75</v>
      </c>
      <c r="S90" s="271" t="str">
        <f>IFERROR(VLOOKUP(C90,奖惩!B:E,2,0),"")</f>
        <v/>
      </c>
    </row>
    <row r="91" s="262" customFormat="1" customHeight="1" spans="1:19">
      <c r="A91" s="20"/>
      <c r="B91" s="32" t="s">
        <v>117</v>
      </c>
      <c r="C91" s="20" t="s">
        <v>120</v>
      </c>
      <c r="D91" s="20" t="s">
        <v>22</v>
      </c>
      <c r="E91" s="267">
        <f>VLOOKUP(C91,考勤!$A:$AI,35,0)</f>
        <v>18</v>
      </c>
      <c r="F91" s="267">
        <f>VLOOKUP(C91,考勤!$A$5:AP2954,42,0)</f>
        <v>144</v>
      </c>
      <c r="G91" s="267">
        <v>19.5</v>
      </c>
      <c r="H91" s="267">
        <f t="shared" si="31"/>
        <v>2808</v>
      </c>
      <c r="I91" s="267">
        <f>VLOOKUP(C91,考勤!$A$5:AP2753,41,0)</f>
        <v>61</v>
      </c>
      <c r="J91" s="267">
        <v>20.5</v>
      </c>
      <c r="K91" s="267">
        <f t="shared" si="32"/>
        <v>1250.5</v>
      </c>
      <c r="L91" s="267">
        <f>IFERROR(VLOOKUP(C91,奖惩!B:D,3,0),0)</f>
        <v>0</v>
      </c>
      <c r="M91" s="267">
        <f t="shared" si="33"/>
        <v>4058.5</v>
      </c>
      <c r="N91" s="267">
        <f t="shared" si="35"/>
        <v>90</v>
      </c>
      <c r="O91" s="267">
        <f>IFERROR(VLOOKUP(C91,工龄工资!B:Q,16,0),0)</f>
        <v>0</v>
      </c>
      <c r="P91" s="267"/>
      <c r="Q91" s="267">
        <f>IFERROR(VLOOKUP(C91,工龄工资!B:S,17,0),0)</f>
        <v>0</v>
      </c>
      <c r="R91" s="267">
        <f t="shared" si="34"/>
        <v>4148.5</v>
      </c>
      <c r="S91" s="271" t="str">
        <f>IFERROR(VLOOKUP(C91,奖惩!B:E,2,0),"")</f>
        <v/>
      </c>
    </row>
    <row r="92" s="262" customFormat="1" customHeight="1" spans="1:19">
      <c r="A92" s="20"/>
      <c r="B92" s="32" t="s">
        <v>117</v>
      </c>
      <c r="C92" s="20" t="s">
        <v>121</v>
      </c>
      <c r="D92" s="20" t="s">
        <v>22</v>
      </c>
      <c r="E92" s="267">
        <f>VLOOKUP(C92,考勤!$A:$AI,35,0)</f>
        <v>19.5</v>
      </c>
      <c r="F92" s="267">
        <f>VLOOKUP(C92,考勤!$A$5:AP2954,42,0)</f>
        <v>161</v>
      </c>
      <c r="G92" s="267">
        <v>19.5</v>
      </c>
      <c r="H92" s="267">
        <f t="shared" si="31"/>
        <v>3139.5</v>
      </c>
      <c r="I92" s="267">
        <f>VLOOKUP(C92,考勤!$A$5:AP2753,41,0)</f>
        <v>74.5</v>
      </c>
      <c r="J92" s="267">
        <v>20.5</v>
      </c>
      <c r="K92" s="267">
        <f t="shared" si="32"/>
        <v>1527.25</v>
      </c>
      <c r="L92" s="267">
        <f>IFERROR(VLOOKUP(C92,奖惩!B:D,3,0),0)</f>
        <v>-933.35</v>
      </c>
      <c r="M92" s="267">
        <f t="shared" si="33"/>
        <v>3733.4</v>
      </c>
      <c r="N92" s="267">
        <f t="shared" si="35"/>
        <v>97.5</v>
      </c>
      <c r="O92" s="267">
        <f>IFERROR(VLOOKUP(C92,工龄工资!B:Q,16,0),0)</f>
        <v>0</v>
      </c>
      <c r="P92" s="267"/>
      <c r="Q92" s="267">
        <f>IFERROR(VLOOKUP(C92,工龄工资!B:S,17,0),0)</f>
        <v>0</v>
      </c>
      <c r="R92" s="267">
        <f t="shared" si="34"/>
        <v>3830.9</v>
      </c>
      <c r="S92" s="271">
        <f>IFERROR(VLOOKUP(C92,奖惩!B:E,2,0),"")</f>
        <v>0.8</v>
      </c>
    </row>
    <row r="93" s="262" customFormat="1" customHeight="1" spans="1:19">
      <c r="A93" s="20"/>
      <c r="B93" s="32" t="s">
        <v>117</v>
      </c>
      <c r="C93" s="20" t="s">
        <v>122</v>
      </c>
      <c r="D93" s="20" t="s">
        <v>22</v>
      </c>
      <c r="E93" s="267">
        <f>VLOOKUP(C93,考勤!$A:$AI,35,0)</f>
        <v>26</v>
      </c>
      <c r="F93" s="267">
        <f>VLOOKUP(C93,考勤!$A$5:AP2955,42,0)</f>
        <v>216</v>
      </c>
      <c r="G93" s="267">
        <v>19.5</v>
      </c>
      <c r="H93" s="267">
        <f t="shared" si="31"/>
        <v>4212</v>
      </c>
      <c r="I93" s="267">
        <f>VLOOKUP(C93,考勤!$A$5:AP2754,41,0)</f>
        <v>116</v>
      </c>
      <c r="J93" s="267">
        <v>20.5</v>
      </c>
      <c r="K93" s="267">
        <f t="shared" si="32"/>
        <v>2378</v>
      </c>
      <c r="L93" s="267">
        <f>IFERROR(VLOOKUP(C93,奖惩!B:D,3,0),0)</f>
        <v>0</v>
      </c>
      <c r="M93" s="267">
        <f t="shared" si="33"/>
        <v>6590</v>
      </c>
      <c r="N93" s="267">
        <f t="shared" si="35"/>
        <v>130</v>
      </c>
      <c r="O93" s="267">
        <f>IFERROR(VLOOKUP(C93,工龄工资!B:Q,16,0),0)</f>
        <v>0</v>
      </c>
      <c r="P93" s="267"/>
      <c r="Q93" s="267">
        <f>IFERROR(VLOOKUP(C93,工龄工资!B:S,17,0),0)</f>
        <v>0</v>
      </c>
      <c r="R93" s="267">
        <f t="shared" si="34"/>
        <v>6720</v>
      </c>
      <c r="S93" s="271" t="str">
        <f>IFERROR(VLOOKUP(C93,奖惩!B:E,2,0),"")</f>
        <v/>
      </c>
    </row>
    <row r="94" s="262" customFormat="1" customHeight="1" spans="1:19">
      <c r="A94" s="20"/>
      <c r="B94" s="32" t="s">
        <v>117</v>
      </c>
      <c r="C94" s="20" t="s">
        <v>123</v>
      </c>
      <c r="D94" s="20" t="s">
        <v>22</v>
      </c>
      <c r="E94" s="267">
        <f>VLOOKUP(C94,考勤!$A:$AI,35,0)</f>
        <v>28</v>
      </c>
      <c r="F94" s="267">
        <f>VLOOKUP(C94,考勤!$A$5:AP2956,42,0)</f>
        <v>224</v>
      </c>
      <c r="G94" s="267">
        <v>19.5</v>
      </c>
      <c r="H94" s="267">
        <f t="shared" si="31"/>
        <v>4368</v>
      </c>
      <c r="I94" s="267">
        <f>VLOOKUP(C94,考勤!$A$5:AP2755,41,0)</f>
        <v>133</v>
      </c>
      <c r="J94" s="267">
        <v>20.5</v>
      </c>
      <c r="K94" s="267">
        <f t="shared" si="32"/>
        <v>2726.5</v>
      </c>
      <c r="L94" s="267">
        <f>IFERROR(VLOOKUP(C94,奖惩!B:D,3,0),0)</f>
        <v>0</v>
      </c>
      <c r="M94" s="267">
        <f t="shared" si="33"/>
        <v>7094.5</v>
      </c>
      <c r="N94" s="267">
        <f t="shared" si="35"/>
        <v>140</v>
      </c>
      <c r="O94" s="267">
        <f>IFERROR(VLOOKUP(C94,工龄工资!B:Q,16,0),0)</f>
        <v>0</v>
      </c>
      <c r="P94" s="267"/>
      <c r="Q94" s="267">
        <f>IFERROR(VLOOKUP(C94,工龄工资!B:S,17,0),0)</f>
        <v>0</v>
      </c>
      <c r="R94" s="267">
        <f t="shared" si="34"/>
        <v>7234.5</v>
      </c>
      <c r="S94" s="271" t="str">
        <f>IFERROR(VLOOKUP(C94,奖惩!B:E,2,0),"")</f>
        <v/>
      </c>
    </row>
    <row r="95" s="262" customFormat="1" customHeight="1" spans="1:19">
      <c r="A95" s="20"/>
      <c r="B95" s="20" t="s">
        <v>124</v>
      </c>
      <c r="C95" s="20" t="s">
        <v>125</v>
      </c>
      <c r="D95" s="20" t="s">
        <v>22</v>
      </c>
      <c r="E95" s="267">
        <f>VLOOKUP(C95,考勤!$A:$AI,35,0)</f>
        <v>23.5</v>
      </c>
      <c r="F95" s="267">
        <f>VLOOKUP(C95,考勤!$A$5:AP296,42,0)</f>
        <v>187</v>
      </c>
      <c r="G95" s="267">
        <v>19.5</v>
      </c>
      <c r="H95" s="267">
        <f t="shared" ref="H95:H103" si="36">F95*G95</f>
        <v>3646.5</v>
      </c>
      <c r="I95" s="267">
        <f>VLOOKUP(C95,考勤!$A$5:AP296,41,0)</f>
        <v>114</v>
      </c>
      <c r="J95" s="267">
        <v>20.5</v>
      </c>
      <c r="K95" s="267">
        <f t="shared" ref="K95:K103" si="37">I95*J95</f>
        <v>2337</v>
      </c>
      <c r="L95" s="267">
        <f>IFERROR(VLOOKUP(C95,奖惩!B:D,3,0),0)</f>
        <v>50</v>
      </c>
      <c r="M95" s="267">
        <f t="shared" ref="M95:M103" si="38">H95+K95+L95</f>
        <v>6033.5</v>
      </c>
      <c r="N95" s="267">
        <f t="shared" si="35"/>
        <v>117.5</v>
      </c>
      <c r="O95" s="267">
        <f>IFERROR(VLOOKUP(C95,工龄工资!B:Q,16,0),0)</f>
        <v>0</v>
      </c>
      <c r="P95" s="267"/>
      <c r="Q95" s="267">
        <f>IFERROR(VLOOKUP(C95,工龄工资!B:S,17,0),0)</f>
        <v>0</v>
      </c>
      <c r="R95" s="267">
        <f t="shared" ref="R95:R103" si="39">M95+N95+O95+P95+Q95</f>
        <v>6151</v>
      </c>
      <c r="S95" s="271" t="str">
        <f>IFERROR(VLOOKUP(C95,奖惩!B:E,2,0),"")</f>
        <v>员工自检意识正激励</v>
      </c>
    </row>
    <row r="96" s="262" customFormat="1" customHeight="1" spans="1:19">
      <c r="A96" s="20"/>
      <c r="B96" s="32" t="s">
        <v>124</v>
      </c>
      <c r="C96" s="20" t="s">
        <v>126</v>
      </c>
      <c r="D96" s="20" t="s">
        <v>22</v>
      </c>
      <c r="E96" s="267">
        <f>VLOOKUP(C96,考勤!$A:$AI,35,0)</f>
        <v>27</v>
      </c>
      <c r="F96" s="267">
        <f>VLOOKUP(C96,考勤!$A$5:AP2958,42,0)</f>
        <v>216</v>
      </c>
      <c r="G96" s="267">
        <v>19.5</v>
      </c>
      <c r="H96" s="267">
        <f t="shared" si="36"/>
        <v>4212</v>
      </c>
      <c r="I96" s="267">
        <f>VLOOKUP(C96,考勤!$A$5:AP2757,41,0)</f>
        <v>125</v>
      </c>
      <c r="J96" s="267">
        <v>20.5</v>
      </c>
      <c r="K96" s="267">
        <f t="shared" si="37"/>
        <v>2562.5</v>
      </c>
      <c r="L96" s="267">
        <f>IFERROR(VLOOKUP(C96,奖惩!B:D,3,0),0)</f>
        <v>0</v>
      </c>
      <c r="M96" s="267">
        <f t="shared" si="38"/>
        <v>6774.5</v>
      </c>
      <c r="N96" s="267">
        <f t="shared" si="35"/>
        <v>135</v>
      </c>
      <c r="O96" s="267">
        <f>IFERROR(VLOOKUP(C96,工龄工资!B:Q,16,0),0)</f>
        <v>0</v>
      </c>
      <c r="P96" s="267"/>
      <c r="Q96" s="267">
        <f>IFERROR(VLOOKUP(C96,工龄工资!B:S,17,0),0)</f>
        <v>0</v>
      </c>
      <c r="R96" s="267">
        <f t="shared" si="39"/>
        <v>6909.5</v>
      </c>
      <c r="S96" s="271" t="str">
        <f>IFERROR(VLOOKUP(C96,奖惩!B:E,2,0),"")</f>
        <v/>
      </c>
    </row>
    <row r="97" s="262" customFormat="1" customHeight="1" spans="1:19">
      <c r="A97" s="20"/>
      <c r="B97" s="32" t="s">
        <v>124</v>
      </c>
      <c r="C97" s="20" t="s">
        <v>127</v>
      </c>
      <c r="D97" s="20" t="s">
        <v>22</v>
      </c>
      <c r="E97" s="267">
        <f>VLOOKUP(C97,考勤!$A:$AI,35,0)</f>
        <v>15.5</v>
      </c>
      <c r="F97" s="267">
        <f>VLOOKUP(C97,考勤!$A$5:AP2959,42,0)</f>
        <v>128</v>
      </c>
      <c r="G97" s="267">
        <v>19.5</v>
      </c>
      <c r="H97" s="267">
        <f t="shared" si="36"/>
        <v>2496</v>
      </c>
      <c r="I97" s="267">
        <f>VLOOKUP(C97,考勤!$A$5:AP2758,41,0)</f>
        <v>63</v>
      </c>
      <c r="J97" s="267">
        <v>20.5</v>
      </c>
      <c r="K97" s="267">
        <f t="shared" si="37"/>
        <v>1291.5</v>
      </c>
      <c r="L97" s="267">
        <f>IFERROR(VLOOKUP(C97,奖惩!B:D,3,0),0)</f>
        <v>0</v>
      </c>
      <c r="M97" s="267">
        <f t="shared" si="38"/>
        <v>3787.5</v>
      </c>
      <c r="N97" s="269">
        <f>E97*10</f>
        <v>155</v>
      </c>
      <c r="O97" s="267">
        <f>IFERROR(VLOOKUP(C97,工龄工资!B:Q,16,0),0)</f>
        <v>0</v>
      </c>
      <c r="P97" s="267"/>
      <c r="Q97" s="267">
        <f>IFERROR(VLOOKUP(C97,工龄工资!B:S,17,0),0)</f>
        <v>0</v>
      </c>
      <c r="R97" s="267">
        <f t="shared" si="39"/>
        <v>3942.5</v>
      </c>
      <c r="S97" s="271" t="str">
        <f>IFERROR(VLOOKUP(C97,奖惩!B:E,2,0),"")</f>
        <v/>
      </c>
    </row>
    <row r="98" s="262" customFormat="1" customHeight="1" spans="1:19">
      <c r="A98" s="20"/>
      <c r="B98" s="32" t="s">
        <v>124</v>
      </c>
      <c r="C98" s="20" t="s">
        <v>128</v>
      </c>
      <c r="D98" s="20" t="s">
        <v>22</v>
      </c>
      <c r="E98" s="267">
        <f>VLOOKUP(C98,考勤!$A:$AI,35,0)</f>
        <v>28</v>
      </c>
      <c r="F98" s="267">
        <f>VLOOKUP(C98,考勤!$A$5:AP322,42,0)</f>
        <v>224</v>
      </c>
      <c r="G98" s="267">
        <v>19.5</v>
      </c>
      <c r="H98" s="267">
        <f t="shared" si="36"/>
        <v>4368</v>
      </c>
      <c r="I98" s="267">
        <f>VLOOKUP(C98,考勤!$A$5:AP2756,41,0)</f>
        <v>140</v>
      </c>
      <c r="J98" s="267">
        <v>20.5</v>
      </c>
      <c r="K98" s="267">
        <f t="shared" si="37"/>
        <v>2870</v>
      </c>
      <c r="L98" s="267">
        <f>IFERROR(VLOOKUP(C98,奖惩!B:D,3,0),0)</f>
        <v>0</v>
      </c>
      <c r="M98" s="267">
        <f t="shared" si="38"/>
        <v>7238</v>
      </c>
      <c r="N98" s="267">
        <f t="shared" ref="N98:N102" si="40">E98*5</f>
        <v>140</v>
      </c>
      <c r="O98" s="267">
        <f>IFERROR(VLOOKUP(C98,工龄工资!B:Q,16,0),0)</f>
        <v>0</v>
      </c>
      <c r="P98" s="267"/>
      <c r="Q98" s="267">
        <f>IFERROR(VLOOKUP(C98,工龄工资!B:S,17,0),0)</f>
        <v>0</v>
      </c>
      <c r="R98" s="267">
        <f t="shared" si="39"/>
        <v>7378</v>
      </c>
      <c r="S98" s="271" t="str">
        <f>IFERROR(VLOOKUP(C98,奖惩!B:E,2,0),"")</f>
        <v/>
      </c>
    </row>
    <row r="99" s="262" customFormat="1" customHeight="1" spans="1:19">
      <c r="A99" s="20"/>
      <c r="B99" s="32" t="s">
        <v>124</v>
      </c>
      <c r="C99" s="20" t="s">
        <v>129</v>
      </c>
      <c r="D99" s="20" t="s">
        <v>22</v>
      </c>
      <c r="E99" s="267">
        <f>VLOOKUP(C99,考勤!$A:$AI,35,0)</f>
        <v>11.5</v>
      </c>
      <c r="F99" s="267">
        <f>VLOOKUP(C99,考勤!$A$5:AP323,42,0)</f>
        <v>90</v>
      </c>
      <c r="G99" s="267">
        <v>19.5</v>
      </c>
      <c r="H99" s="267">
        <f t="shared" si="36"/>
        <v>1755</v>
      </c>
      <c r="I99" s="267">
        <f>VLOOKUP(C99,考勤!$A$5:AP2757,41,0)</f>
        <v>57.5</v>
      </c>
      <c r="J99" s="267">
        <v>20.5</v>
      </c>
      <c r="K99" s="267">
        <f t="shared" si="37"/>
        <v>1178.75</v>
      </c>
      <c r="L99" s="267">
        <f>IFERROR(VLOOKUP(C99,奖惩!B:D,3,0),0)</f>
        <v>0</v>
      </c>
      <c r="M99" s="267">
        <f t="shared" si="38"/>
        <v>2933.75</v>
      </c>
      <c r="N99" s="267">
        <f t="shared" si="40"/>
        <v>57.5</v>
      </c>
      <c r="O99" s="267">
        <f>IFERROR(VLOOKUP(C99,工龄工资!B:Q,16,0),0)</f>
        <v>0</v>
      </c>
      <c r="P99" s="267"/>
      <c r="Q99" s="267">
        <f>IFERROR(VLOOKUP(C99,工龄工资!B:S,17,0),0)</f>
        <v>0</v>
      </c>
      <c r="R99" s="267">
        <f t="shared" si="39"/>
        <v>2991.25</v>
      </c>
      <c r="S99" s="271" t="str">
        <f>IFERROR(VLOOKUP(C99,奖惩!B:E,2,0),"")</f>
        <v/>
      </c>
    </row>
    <row r="100" s="262" customFormat="1" customHeight="1" spans="1:19">
      <c r="A100" s="20"/>
      <c r="B100" s="32" t="s">
        <v>124</v>
      </c>
      <c r="C100" s="20" t="s">
        <v>130</v>
      </c>
      <c r="D100" s="20" t="s">
        <v>22</v>
      </c>
      <c r="E100" s="267">
        <f>VLOOKUP(C100,考勤!$A:$AI,35,0)</f>
        <v>1</v>
      </c>
      <c r="F100" s="267">
        <f>VLOOKUP(C100,考勤!$A$5:AP324,42,0)</f>
        <v>8</v>
      </c>
      <c r="G100" s="267">
        <v>19.5</v>
      </c>
      <c r="H100" s="267">
        <f t="shared" si="36"/>
        <v>156</v>
      </c>
      <c r="I100" s="267">
        <f>VLOOKUP(C100,考勤!$A$5:AP2758,41,0)</f>
        <v>5.5</v>
      </c>
      <c r="J100" s="267">
        <v>20.5</v>
      </c>
      <c r="K100" s="267">
        <f t="shared" si="37"/>
        <v>112.75</v>
      </c>
      <c r="L100" s="267">
        <f>IFERROR(VLOOKUP(C100,奖惩!B:D,3,0),0)</f>
        <v>-53.75</v>
      </c>
      <c r="M100" s="267">
        <f t="shared" si="38"/>
        <v>215</v>
      </c>
      <c r="N100" s="267">
        <f t="shared" si="40"/>
        <v>5</v>
      </c>
      <c r="O100" s="267">
        <f>IFERROR(VLOOKUP(C100,工龄工资!B:Q,16,0),0)</f>
        <v>0</v>
      </c>
      <c r="P100" s="267"/>
      <c r="Q100" s="267">
        <f>IFERROR(VLOOKUP(C100,工龄工资!B:S,17,0),0)</f>
        <v>0</v>
      </c>
      <c r="R100" s="267">
        <f t="shared" si="39"/>
        <v>220</v>
      </c>
      <c r="S100" s="271">
        <f>IFERROR(VLOOKUP(C100,奖惩!B:E,2,0),"")</f>
        <v>0.8</v>
      </c>
    </row>
    <row r="101" s="262" customFormat="1" customHeight="1" spans="1:19">
      <c r="A101" s="20"/>
      <c r="B101" s="32" t="s">
        <v>124</v>
      </c>
      <c r="C101" s="20" t="s">
        <v>131</v>
      </c>
      <c r="D101" s="20" t="s">
        <v>22</v>
      </c>
      <c r="E101" s="267">
        <f>VLOOKUP(C101,考勤!$A:$AI,35,0)</f>
        <v>8</v>
      </c>
      <c r="F101" s="267">
        <f>VLOOKUP(C101,考勤!$A$5:AP325,42,0)</f>
        <v>64</v>
      </c>
      <c r="G101" s="267">
        <v>19.5</v>
      </c>
      <c r="H101" s="267">
        <f t="shared" si="36"/>
        <v>1248</v>
      </c>
      <c r="I101" s="267">
        <f>VLOOKUP(C101,考勤!$A$5:AP2759,41,0)</f>
        <v>31.5</v>
      </c>
      <c r="J101" s="267">
        <v>20.5</v>
      </c>
      <c r="K101" s="267">
        <f t="shared" si="37"/>
        <v>645.75</v>
      </c>
      <c r="L101" s="267">
        <f>IFERROR(VLOOKUP(C101,奖惩!B:D,3,0),0)</f>
        <v>-378.75</v>
      </c>
      <c r="M101" s="267">
        <f t="shared" si="38"/>
        <v>1515</v>
      </c>
      <c r="N101" s="267">
        <f t="shared" si="40"/>
        <v>40</v>
      </c>
      <c r="O101" s="267">
        <f>IFERROR(VLOOKUP(C101,工龄工资!B:Q,16,0),0)</f>
        <v>0</v>
      </c>
      <c r="P101" s="267"/>
      <c r="Q101" s="267">
        <f>IFERROR(VLOOKUP(C101,工龄工资!B:S,17,0),0)</f>
        <v>0</v>
      </c>
      <c r="R101" s="267">
        <f t="shared" si="39"/>
        <v>1555</v>
      </c>
      <c r="S101" s="271">
        <f>IFERROR(VLOOKUP(C101,奖惩!B:E,2,0),"")</f>
        <v>0.8</v>
      </c>
    </row>
    <row r="102" s="262" customFormat="1" customHeight="1" spans="1:19">
      <c r="A102" s="20"/>
      <c r="B102" s="32" t="s">
        <v>124</v>
      </c>
      <c r="C102" s="20" t="s">
        <v>132</v>
      </c>
      <c r="D102" s="20" t="s">
        <v>22</v>
      </c>
      <c r="E102" s="267">
        <f>VLOOKUP(C102,考勤!$A:$AI,35,0)</f>
        <v>7</v>
      </c>
      <c r="F102" s="267">
        <f>VLOOKUP(C102,考勤!$A$5:AP326,42,0)</f>
        <v>56</v>
      </c>
      <c r="G102" s="267">
        <v>19.5</v>
      </c>
      <c r="H102" s="267">
        <f t="shared" si="36"/>
        <v>1092</v>
      </c>
      <c r="I102" s="267">
        <f>VLOOKUP(C102,考勤!$A$5:AP2760,41,0)</f>
        <v>27</v>
      </c>
      <c r="J102" s="267">
        <v>20.5</v>
      </c>
      <c r="K102" s="267">
        <f t="shared" si="37"/>
        <v>553.5</v>
      </c>
      <c r="L102" s="267">
        <f>IFERROR(VLOOKUP(C102,奖惩!B:D,3,0),0)</f>
        <v>0</v>
      </c>
      <c r="M102" s="267">
        <f t="shared" si="38"/>
        <v>1645.5</v>
      </c>
      <c r="N102" s="267">
        <f t="shared" si="40"/>
        <v>35</v>
      </c>
      <c r="O102" s="267">
        <f>IFERROR(VLOOKUP(C102,工龄工资!B:Q,16,0),0)</f>
        <v>0</v>
      </c>
      <c r="P102" s="267"/>
      <c r="Q102" s="267">
        <f>IFERROR(VLOOKUP(C102,工龄工资!B:S,17,0),0)</f>
        <v>0</v>
      </c>
      <c r="R102" s="267">
        <f t="shared" si="39"/>
        <v>1680.5</v>
      </c>
      <c r="S102" s="271" t="str">
        <f>IFERROR(VLOOKUP(C102,奖惩!B:E,2,0),"")</f>
        <v/>
      </c>
    </row>
    <row r="103" s="262" customFormat="1" customHeight="1" spans="1:19">
      <c r="A103" s="20"/>
      <c r="B103" s="32" t="s">
        <v>124</v>
      </c>
      <c r="C103" s="20" t="s">
        <v>133</v>
      </c>
      <c r="D103" s="20" t="s">
        <v>22</v>
      </c>
      <c r="E103" s="267">
        <f>VLOOKUP(C103,考勤!$A:$AI,35,0)</f>
        <v>29.5</v>
      </c>
      <c r="F103" s="267">
        <f>VLOOKUP(C103,考勤!$A$5:AP328,42,0)</f>
        <v>236.5</v>
      </c>
      <c r="G103" s="267">
        <v>19.5</v>
      </c>
      <c r="H103" s="267">
        <f t="shared" si="36"/>
        <v>4611.75</v>
      </c>
      <c r="I103" s="267">
        <f>VLOOKUP(C103,考勤!$A$5:AP2762,41,0)</f>
        <v>156</v>
      </c>
      <c r="J103" s="267">
        <v>20.5</v>
      </c>
      <c r="K103" s="267">
        <f t="shared" si="37"/>
        <v>3198</v>
      </c>
      <c r="L103" s="267">
        <f>IFERROR(VLOOKUP(C103,奖惩!B:D,3,0),0)</f>
        <v>0</v>
      </c>
      <c r="M103" s="267">
        <f t="shared" si="38"/>
        <v>7809.75</v>
      </c>
      <c r="N103" s="269">
        <f>E103*10</f>
        <v>295</v>
      </c>
      <c r="O103" s="267">
        <f>IFERROR(VLOOKUP(C103,工龄工资!B:Q,16,0),0)</f>
        <v>0</v>
      </c>
      <c r="P103" s="267"/>
      <c r="Q103" s="267">
        <f>IFERROR(VLOOKUP(C103,工龄工资!B:S,17,0),0)</f>
        <v>0</v>
      </c>
      <c r="R103" s="267">
        <f t="shared" si="39"/>
        <v>8104.75</v>
      </c>
      <c r="S103" s="271" t="str">
        <f>IFERROR(VLOOKUP(C103,奖惩!B:E,2,0),"")</f>
        <v/>
      </c>
    </row>
    <row r="104" s="262" customFormat="1" customHeight="1" spans="1:19">
      <c r="A104" s="20"/>
      <c r="B104" s="20" t="s">
        <v>20</v>
      </c>
      <c r="C104" s="20" t="s">
        <v>134</v>
      </c>
      <c r="D104" s="20" t="s">
        <v>22</v>
      </c>
      <c r="E104" s="267">
        <f>VLOOKUP(C104,考勤!$A:$AI,35,0)</f>
        <v>29</v>
      </c>
      <c r="F104" s="267">
        <f>VLOOKUP(C104,考勤!$A$5:AP3331,42,0)</f>
        <v>232</v>
      </c>
      <c r="G104" s="267"/>
      <c r="H104" s="267">
        <f t="shared" ref="H104:H116" si="41">F104*G104</f>
        <v>0</v>
      </c>
      <c r="I104" s="267">
        <f>VLOOKUP(C104,考勤!$A$5:AP2764,41,0)</f>
        <v>136</v>
      </c>
      <c r="J104" s="267"/>
      <c r="K104" s="267">
        <f t="shared" ref="K104:K116" si="42">I104*J104</f>
        <v>0</v>
      </c>
      <c r="L104" s="267">
        <f>IFERROR(VLOOKUP(C104,奖惩!B:D,3,0),0)</f>
        <v>232</v>
      </c>
      <c r="M104" s="267">
        <f>VLOOKUP(C104,工资计提!B:D,3,0)</f>
        <v>7325.25</v>
      </c>
      <c r="N104" s="267">
        <f t="shared" ref="N104:N115" si="43">E104*10</f>
        <v>290</v>
      </c>
      <c r="O104" s="267">
        <f>IFERROR(VLOOKUP(C104,工龄工资!B:Q,16,0),0)</f>
        <v>200</v>
      </c>
      <c r="P104" s="267">
        <f t="shared" ref="P104:P115" si="44">F104+I104</f>
        <v>368</v>
      </c>
      <c r="Q104" s="267">
        <f t="shared" ref="Q104:Q115" si="45">(F104+I104)*2</f>
        <v>736</v>
      </c>
      <c r="R104" s="267">
        <f t="shared" ref="R104:R113" si="46">M104+N104+O104+P104+Q104+L104</f>
        <v>9151.25</v>
      </c>
      <c r="S104" s="271" t="s">
        <v>135</v>
      </c>
    </row>
    <row r="105" s="262" customFormat="1" customHeight="1" spans="1:19">
      <c r="A105" s="20"/>
      <c r="B105" s="20" t="s">
        <v>20</v>
      </c>
      <c r="C105" s="20" t="s">
        <v>136</v>
      </c>
      <c r="D105" s="20" t="s">
        <v>22</v>
      </c>
      <c r="E105" s="267">
        <f>VLOOKUP(C105,考勤!$A:$AI,35,0)</f>
        <v>30</v>
      </c>
      <c r="F105" s="267">
        <f>VLOOKUP(C105,考勤!$A$5:AP3239,42,0)</f>
        <v>239.5</v>
      </c>
      <c r="G105" s="267"/>
      <c r="H105" s="267">
        <f t="shared" si="41"/>
        <v>0</v>
      </c>
      <c r="I105" s="267">
        <f>VLOOKUP(C105,考勤!$A$5:AP2765,41,0)</f>
        <v>119</v>
      </c>
      <c r="J105" s="267"/>
      <c r="K105" s="267">
        <f t="shared" si="42"/>
        <v>0</v>
      </c>
      <c r="L105" s="267">
        <f>IFERROR(VLOOKUP(C105,奖惩!B:D,3,0),0)</f>
        <v>546</v>
      </c>
      <c r="M105" s="267">
        <f>VLOOKUP(C105,工资计提!B:D,3,0)</f>
        <v>7458.85</v>
      </c>
      <c r="N105" s="267">
        <f t="shared" si="43"/>
        <v>300</v>
      </c>
      <c r="O105" s="267">
        <f>IFERROR(VLOOKUP(C105,工龄工资!B:Q,16,0),0)</f>
        <v>0</v>
      </c>
      <c r="P105" s="267">
        <f t="shared" si="44"/>
        <v>358.5</v>
      </c>
      <c r="Q105" s="267">
        <f t="shared" si="45"/>
        <v>717</v>
      </c>
      <c r="R105" s="267">
        <f t="shared" si="46"/>
        <v>9380.35</v>
      </c>
      <c r="S105" s="271" t="s">
        <v>135</v>
      </c>
    </row>
    <row r="106" s="262" customFormat="1" customHeight="1" spans="1:19">
      <c r="A106" s="20"/>
      <c r="B106" s="20" t="s">
        <v>20</v>
      </c>
      <c r="C106" s="20" t="s">
        <v>137</v>
      </c>
      <c r="D106" s="20" t="s">
        <v>22</v>
      </c>
      <c r="E106" s="267">
        <f>VLOOKUP(C106,考勤!$A:$AI,35,0)</f>
        <v>31</v>
      </c>
      <c r="F106" s="267">
        <f>VLOOKUP(C106,考勤!$A$5:AP332,42,0)</f>
        <v>247</v>
      </c>
      <c r="G106" s="267"/>
      <c r="H106" s="267">
        <f t="shared" si="41"/>
        <v>0</v>
      </c>
      <c r="I106" s="267">
        <f>VLOOKUP(C106,考勤!$A$5:AP2766,41,0)</f>
        <v>136</v>
      </c>
      <c r="J106" s="267"/>
      <c r="K106" s="267">
        <f t="shared" si="42"/>
        <v>0</v>
      </c>
      <c r="L106" s="267">
        <f>IFERROR(VLOOKUP(C106,奖惩!B:D,3,0),0)</f>
        <v>0</v>
      </c>
      <c r="M106" s="267">
        <f>VLOOKUP(C106,工资计提!B:D,3,0)</f>
        <v>7909</v>
      </c>
      <c r="N106" s="267">
        <f t="shared" si="43"/>
        <v>310</v>
      </c>
      <c r="O106" s="267">
        <f>IFERROR(VLOOKUP(C106,工龄工资!B:Q,16,0),0)</f>
        <v>0</v>
      </c>
      <c r="P106" s="267">
        <f t="shared" si="44"/>
        <v>383</v>
      </c>
      <c r="Q106" s="267">
        <f t="shared" si="45"/>
        <v>766</v>
      </c>
      <c r="R106" s="267">
        <f t="shared" si="46"/>
        <v>9368</v>
      </c>
      <c r="S106" s="271" t="s">
        <v>135</v>
      </c>
    </row>
    <row r="107" s="262" customFormat="1" customHeight="1" spans="1:19">
      <c r="A107" s="20"/>
      <c r="B107" s="20" t="s">
        <v>20</v>
      </c>
      <c r="C107" s="20" t="s">
        <v>138</v>
      </c>
      <c r="D107" s="20" t="s">
        <v>22</v>
      </c>
      <c r="E107" s="267">
        <f>VLOOKUP(C107,考勤!$A:$AI,35,0)</f>
        <v>29</v>
      </c>
      <c r="F107" s="267">
        <f>VLOOKUP(C107,考勤!$A$5:AP333,42,0)</f>
        <v>244.5</v>
      </c>
      <c r="G107" s="267"/>
      <c r="H107" s="267">
        <f t="shared" si="41"/>
        <v>0</v>
      </c>
      <c r="I107" s="267">
        <f>VLOOKUP(C107,考勤!$A$5:AP2767,41,0)</f>
        <v>138</v>
      </c>
      <c r="J107" s="267"/>
      <c r="K107" s="267">
        <f t="shared" si="42"/>
        <v>0</v>
      </c>
      <c r="L107" s="267">
        <f>IFERROR(VLOOKUP(C107,奖惩!B:D,3,0),0)</f>
        <v>0</v>
      </c>
      <c r="M107" s="267">
        <f>VLOOKUP(C107,工资计提!B:D,3,0)</f>
        <v>7651.55</v>
      </c>
      <c r="N107" s="267">
        <f t="shared" si="43"/>
        <v>290</v>
      </c>
      <c r="O107" s="267">
        <f>IFERROR(VLOOKUP(C107,工龄工资!B:Q,16,0),0)</f>
        <v>0</v>
      </c>
      <c r="P107" s="267">
        <f t="shared" si="44"/>
        <v>382.5</v>
      </c>
      <c r="Q107" s="267">
        <f t="shared" si="45"/>
        <v>765</v>
      </c>
      <c r="R107" s="267">
        <f t="shared" si="46"/>
        <v>9089.05</v>
      </c>
      <c r="S107" s="271" t="s">
        <v>135</v>
      </c>
    </row>
    <row r="108" s="262" customFormat="1" customHeight="1" spans="1:19">
      <c r="A108" s="20"/>
      <c r="B108" s="20" t="s">
        <v>20</v>
      </c>
      <c r="C108" s="20" t="s">
        <v>139</v>
      </c>
      <c r="D108" s="20" t="s">
        <v>22</v>
      </c>
      <c r="E108" s="267">
        <f>VLOOKUP(C108,考勤!$A:$AI,35,0)</f>
        <v>30</v>
      </c>
      <c r="F108" s="267">
        <f>VLOOKUP(C108,考勤!$A$5:AP3335,42,0)</f>
        <v>240</v>
      </c>
      <c r="G108" s="267"/>
      <c r="H108" s="267">
        <f t="shared" si="41"/>
        <v>0</v>
      </c>
      <c r="I108" s="267">
        <f>VLOOKUP(C108,考勤!$A$5:AP2999,41,0)</f>
        <v>127</v>
      </c>
      <c r="J108" s="267"/>
      <c r="K108" s="267">
        <f t="shared" si="42"/>
        <v>0</v>
      </c>
      <c r="L108" s="267">
        <f>IFERROR(VLOOKUP(C108,奖惩!B:D,3,0),0)</f>
        <v>0</v>
      </c>
      <c r="M108" s="267">
        <f>VLOOKUP(C108,工资计提!B:D,3,0)</f>
        <v>10929.34</v>
      </c>
      <c r="N108" s="267">
        <f t="shared" si="43"/>
        <v>300</v>
      </c>
      <c r="O108" s="267">
        <f>IFERROR(VLOOKUP(C108,工龄工资!B:Q,16,0),0)</f>
        <v>0</v>
      </c>
      <c r="P108" s="267">
        <f t="shared" si="44"/>
        <v>367</v>
      </c>
      <c r="Q108" s="267">
        <f t="shared" si="45"/>
        <v>734</v>
      </c>
      <c r="R108" s="267">
        <f t="shared" si="46"/>
        <v>12330.34</v>
      </c>
      <c r="S108" s="271" t="s">
        <v>135</v>
      </c>
    </row>
    <row r="109" s="262" customFormat="1" customHeight="1" spans="1:19">
      <c r="A109" s="20"/>
      <c r="B109" s="20" t="s">
        <v>36</v>
      </c>
      <c r="C109" s="20" t="s">
        <v>140</v>
      </c>
      <c r="D109" s="20" t="s">
        <v>22</v>
      </c>
      <c r="E109" s="267">
        <f>VLOOKUP(C109,考勤!$A:$AI,35,0)</f>
        <v>18</v>
      </c>
      <c r="F109" s="267">
        <f>VLOOKUP(C109,考勤!$A$5:AP336,42,0)</f>
        <v>170.5</v>
      </c>
      <c r="G109" s="267"/>
      <c r="H109" s="267">
        <f t="shared" si="41"/>
        <v>0</v>
      </c>
      <c r="I109" s="267">
        <f>VLOOKUP(C109,考勤!$A$5:AP3000,41,0)</f>
        <v>65.5</v>
      </c>
      <c r="J109" s="267"/>
      <c r="K109" s="267">
        <f t="shared" si="42"/>
        <v>0</v>
      </c>
      <c r="L109" s="267">
        <f>IFERROR(VLOOKUP(C109,奖惩!B:D,3,0),0)</f>
        <v>0</v>
      </c>
      <c r="M109" s="267">
        <f>VLOOKUP(C109,工资计提!B:D,3,0)</f>
        <v>4252.2</v>
      </c>
      <c r="N109" s="267">
        <f t="shared" si="43"/>
        <v>180</v>
      </c>
      <c r="O109" s="267">
        <f>IFERROR(VLOOKUP(C109,工龄工资!B:Q,16,0),0)</f>
        <v>0</v>
      </c>
      <c r="P109" s="267">
        <f t="shared" si="44"/>
        <v>236</v>
      </c>
      <c r="Q109" s="267">
        <f t="shared" si="45"/>
        <v>472</v>
      </c>
      <c r="R109" s="267">
        <f t="shared" si="46"/>
        <v>5140.2</v>
      </c>
      <c r="S109" s="271" t="s">
        <v>135</v>
      </c>
    </row>
    <row r="110" s="262" customFormat="1" customHeight="1" spans="1:19">
      <c r="A110" s="20"/>
      <c r="B110" s="20" t="s">
        <v>36</v>
      </c>
      <c r="C110" s="20" t="s">
        <v>141</v>
      </c>
      <c r="D110" s="20" t="s">
        <v>22</v>
      </c>
      <c r="E110" s="267">
        <f>VLOOKUP(C110,考勤!$A:$AI,35,0)</f>
        <v>24.5</v>
      </c>
      <c r="F110" s="267">
        <f>VLOOKUP(C110,考勤!$A$5:AP337,42,0)</f>
        <v>226</v>
      </c>
      <c r="G110" s="267"/>
      <c r="H110" s="267">
        <f t="shared" si="41"/>
        <v>0</v>
      </c>
      <c r="I110" s="267">
        <f>VLOOKUP(C110,考勤!$A$5:AP303,41,0)</f>
        <v>74</v>
      </c>
      <c r="J110" s="267"/>
      <c r="K110" s="267">
        <f t="shared" si="42"/>
        <v>0</v>
      </c>
      <c r="L110" s="267">
        <f>IFERROR(VLOOKUP(C110,奖惩!B:D,3,0),0)</f>
        <v>430</v>
      </c>
      <c r="M110" s="267">
        <f>VLOOKUP(C110,工资计提!B:D,3,0)</f>
        <v>5399.65</v>
      </c>
      <c r="N110" s="267">
        <f t="shared" si="43"/>
        <v>245</v>
      </c>
      <c r="O110" s="267">
        <f>IFERROR(VLOOKUP(C110,工龄工资!B:Q,16,0),0)</f>
        <v>0</v>
      </c>
      <c r="P110" s="267">
        <f t="shared" si="44"/>
        <v>300</v>
      </c>
      <c r="Q110" s="267">
        <f t="shared" si="45"/>
        <v>600</v>
      </c>
      <c r="R110" s="267">
        <f t="shared" si="46"/>
        <v>6974.65</v>
      </c>
      <c r="S110" s="271" t="s">
        <v>135</v>
      </c>
    </row>
    <row r="111" s="262" customFormat="1" customHeight="1" spans="1:19">
      <c r="A111" s="20"/>
      <c r="B111" s="20" t="s">
        <v>36</v>
      </c>
      <c r="C111" s="20" t="s">
        <v>142</v>
      </c>
      <c r="D111" s="20" t="s">
        <v>22</v>
      </c>
      <c r="E111" s="267">
        <f>VLOOKUP(C111,考勤!$A:$AI,35,0)</f>
        <v>26</v>
      </c>
      <c r="F111" s="267">
        <f>VLOOKUP(C111,考勤!$A$5:AP339,42,0)</f>
        <v>231</v>
      </c>
      <c r="G111" s="267"/>
      <c r="H111" s="267">
        <f t="shared" si="41"/>
        <v>0</v>
      </c>
      <c r="I111" s="267">
        <f>VLOOKUP(C111,考勤!$A$5:AP304,41,0)</f>
        <v>89</v>
      </c>
      <c r="J111" s="267"/>
      <c r="K111" s="267">
        <f t="shared" si="42"/>
        <v>0</v>
      </c>
      <c r="L111" s="267">
        <f>IFERROR(VLOOKUP(C111,奖惩!B:D,3,0),0)</f>
        <v>-20</v>
      </c>
      <c r="M111" s="267">
        <f>VLOOKUP(C111,工资计提!B:D,3,0)</f>
        <v>5682</v>
      </c>
      <c r="N111" s="267">
        <f t="shared" si="43"/>
        <v>260</v>
      </c>
      <c r="O111" s="267">
        <f>IFERROR(VLOOKUP(C111,工龄工资!B:Q,16,0),0)</f>
        <v>0</v>
      </c>
      <c r="P111" s="267">
        <f t="shared" si="44"/>
        <v>320</v>
      </c>
      <c r="Q111" s="267">
        <f t="shared" si="45"/>
        <v>640</v>
      </c>
      <c r="R111" s="267">
        <f t="shared" si="46"/>
        <v>6882</v>
      </c>
      <c r="S111" s="271" t="s">
        <v>135</v>
      </c>
    </row>
    <row r="112" s="262" customFormat="1" customHeight="1" spans="1:19">
      <c r="A112" s="20"/>
      <c r="B112" s="20" t="s">
        <v>54</v>
      </c>
      <c r="C112" s="20" t="s">
        <v>143</v>
      </c>
      <c r="D112" s="20" t="s">
        <v>22</v>
      </c>
      <c r="E112" s="267">
        <f>VLOOKUP(C112,考勤!$A:$AI,35,0)</f>
        <v>31</v>
      </c>
      <c r="F112" s="267">
        <f>VLOOKUP(C112,考勤!$A$5:AP341,42,0)</f>
        <v>248</v>
      </c>
      <c r="G112" s="267"/>
      <c r="H112" s="267">
        <f t="shared" si="41"/>
        <v>0</v>
      </c>
      <c r="I112" s="267">
        <f>VLOOKUP(C112,考勤!$A$5:AP304,41,0)</f>
        <v>177.5</v>
      </c>
      <c r="J112" s="267"/>
      <c r="K112" s="267">
        <f t="shared" si="42"/>
        <v>0</v>
      </c>
      <c r="L112" s="267">
        <f>IFERROR(VLOOKUP(C112,奖惩!B:D,3,0),0)</f>
        <v>-120</v>
      </c>
      <c r="M112" s="267">
        <f>VLOOKUP(C112,工资计提!B:D,3,0)</f>
        <v>6628.5</v>
      </c>
      <c r="N112" s="267">
        <f t="shared" si="43"/>
        <v>310</v>
      </c>
      <c r="O112" s="267">
        <f>IFERROR(VLOOKUP(C112,工龄工资!B:Q,16,0),0)</f>
        <v>220</v>
      </c>
      <c r="P112" s="267">
        <f t="shared" si="44"/>
        <v>425.5</v>
      </c>
      <c r="Q112" s="267">
        <f t="shared" si="45"/>
        <v>851</v>
      </c>
      <c r="R112" s="267">
        <f t="shared" si="46"/>
        <v>8315</v>
      </c>
      <c r="S112" s="271" t="s">
        <v>135</v>
      </c>
    </row>
    <row r="113" s="262" customFormat="1" customHeight="1" spans="1:19">
      <c r="A113" s="20"/>
      <c r="B113" s="20" t="s">
        <v>54</v>
      </c>
      <c r="C113" s="20" t="s">
        <v>144</v>
      </c>
      <c r="D113" s="20" t="s">
        <v>22</v>
      </c>
      <c r="E113" s="267">
        <f>VLOOKUP(C113,考勤!$A:$AI,35,0)</f>
        <v>31</v>
      </c>
      <c r="F113" s="267">
        <f>VLOOKUP(C113,考勤!$A$5:AP343,42,0)</f>
        <v>248</v>
      </c>
      <c r="G113" s="267"/>
      <c r="H113" s="267">
        <f t="shared" si="41"/>
        <v>0</v>
      </c>
      <c r="I113" s="267">
        <f>VLOOKUP(C113,考勤!$A$5:AP304,41,0)</f>
        <v>190.5</v>
      </c>
      <c r="J113" s="267"/>
      <c r="K113" s="267">
        <f t="shared" si="42"/>
        <v>0</v>
      </c>
      <c r="L113" s="267">
        <f>IFERROR(VLOOKUP(C113,奖惩!B:D,3,0),0)</f>
        <v>-30</v>
      </c>
      <c r="M113" s="267">
        <f>VLOOKUP(C113,工资计提!B:D,3,0)</f>
        <v>6806.5</v>
      </c>
      <c r="N113" s="267">
        <f t="shared" si="43"/>
        <v>310</v>
      </c>
      <c r="O113" s="267">
        <f>IFERROR(VLOOKUP(C113,工龄工资!B:Q,16,0),0)</f>
        <v>0</v>
      </c>
      <c r="P113" s="267">
        <f t="shared" si="44"/>
        <v>438.5</v>
      </c>
      <c r="Q113" s="267">
        <f t="shared" si="45"/>
        <v>877</v>
      </c>
      <c r="R113" s="267">
        <f t="shared" ref="R113:R118" si="47">M113+N113+O113+P113+Q113+L113</f>
        <v>8402</v>
      </c>
      <c r="S113" s="271" t="s">
        <v>135</v>
      </c>
    </row>
    <row r="114" s="262" customFormat="1" customHeight="1" spans="1:19">
      <c r="A114" s="20"/>
      <c r="B114" s="20" t="s">
        <v>47</v>
      </c>
      <c r="C114" s="20" t="s">
        <v>145</v>
      </c>
      <c r="D114" s="20" t="s">
        <v>22</v>
      </c>
      <c r="E114" s="267">
        <f>VLOOKUP(C114,考勤!$A:$AI,35,0)</f>
        <v>27</v>
      </c>
      <c r="F114" s="267">
        <f>VLOOKUP(C114,考勤!$A$5:AP3342,42,0)</f>
        <v>215</v>
      </c>
      <c r="G114" s="267"/>
      <c r="H114" s="267">
        <f t="shared" ref="H114:H117" si="48">F114*G114</f>
        <v>0</v>
      </c>
      <c r="I114" s="267">
        <f>VLOOKUP(C114,考勤!$A$5:AP2940,41,0)</f>
        <v>94</v>
      </c>
      <c r="J114" s="267"/>
      <c r="K114" s="267">
        <f t="shared" ref="K114:K117" si="49">I114*J114</f>
        <v>0</v>
      </c>
      <c r="L114" s="267">
        <f>IFERROR(VLOOKUP(C114,奖惩!B:D,3,0),0)</f>
        <v>0</v>
      </c>
      <c r="M114" s="267">
        <f>VLOOKUP(C114,工资计提!B:D,3,0)</f>
        <v>6150.1</v>
      </c>
      <c r="N114" s="267">
        <f t="shared" si="43"/>
        <v>270</v>
      </c>
      <c r="O114" s="267">
        <f>IFERROR(VLOOKUP(C114,工龄工资!B:Q,16,0),0)</f>
        <v>0</v>
      </c>
      <c r="P114" s="267">
        <f t="shared" si="44"/>
        <v>309</v>
      </c>
      <c r="Q114" s="267">
        <f t="shared" si="45"/>
        <v>618</v>
      </c>
      <c r="R114" s="267">
        <f t="shared" si="47"/>
        <v>7347.1</v>
      </c>
      <c r="S114" s="271" t="s">
        <v>135</v>
      </c>
    </row>
    <row r="115" s="262" customFormat="1" customHeight="1" spans="1:19">
      <c r="A115" s="20"/>
      <c r="B115" s="20" t="s">
        <v>47</v>
      </c>
      <c r="C115" s="20" t="s">
        <v>146</v>
      </c>
      <c r="D115" s="20" t="s">
        <v>22</v>
      </c>
      <c r="E115" s="267">
        <f>VLOOKUP(C115,考勤!$A:$AI,35,0)</f>
        <v>11</v>
      </c>
      <c r="F115" s="267">
        <f>VLOOKUP(C115,考勤!$A$5:AP3343,42,0)</f>
        <v>88</v>
      </c>
      <c r="G115" s="267"/>
      <c r="H115" s="267">
        <f t="shared" si="48"/>
        <v>0</v>
      </c>
      <c r="I115" s="267">
        <f>VLOOKUP(C115,考勤!$A$5:AP2941,41,0)</f>
        <v>22</v>
      </c>
      <c r="J115" s="267"/>
      <c r="K115" s="267">
        <f t="shared" si="49"/>
        <v>0</v>
      </c>
      <c r="L115" s="267">
        <f>IFERROR(VLOOKUP(C115,奖惩!B:D,3,0),0)</f>
        <v>0</v>
      </c>
      <c r="M115" s="267">
        <v>5000</v>
      </c>
      <c r="N115" s="267"/>
      <c r="O115" s="267"/>
      <c r="P115" s="267"/>
      <c r="Q115" s="267">
        <v>200</v>
      </c>
      <c r="R115" s="267">
        <f t="shared" si="47"/>
        <v>5200</v>
      </c>
      <c r="S115" s="271" t="s">
        <v>135</v>
      </c>
    </row>
    <row r="116" s="262" customFormat="1" customHeight="1" spans="1:19">
      <c r="A116" s="20"/>
      <c r="B116" s="20" t="s">
        <v>47</v>
      </c>
      <c r="C116" s="20" t="s">
        <v>147</v>
      </c>
      <c r="D116" s="20" t="s">
        <v>22</v>
      </c>
      <c r="E116" s="267">
        <f>VLOOKUP(C116,考勤!$A:$AI,35,0)</f>
        <v>11</v>
      </c>
      <c r="F116" s="267">
        <f>VLOOKUP(C116,考勤!$A$5:AP3344,42,0)</f>
        <v>88</v>
      </c>
      <c r="G116" s="267"/>
      <c r="H116" s="267">
        <f t="shared" si="48"/>
        <v>0</v>
      </c>
      <c r="I116" s="267">
        <f>VLOOKUP(C116,考勤!$A$5:AP2942,41,0)</f>
        <v>22</v>
      </c>
      <c r="J116" s="267"/>
      <c r="K116" s="267">
        <f t="shared" si="49"/>
        <v>0</v>
      </c>
      <c r="L116" s="267">
        <f>IFERROR(VLOOKUP(C116,奖惩!B:D,3,0),0)</f>
        <v>0</v>
      </c>
      <c r="M116" s="267">
        <v>4500</v>
      </c>
      <c r="N116" s="267"/>
      <c r="O116" s="267"/>
      <c r="P116" s="267"/>
      <c r="Q116" s="267">
        <v>200</v>
      </c>
      <c r="R116" s="267">
        <f t="shared" si="47"/>
        <v>4700</v>
      </c>
      <c r="S116" s="271" t="s">
        <v>135</v>
      </c>
    </row>
    <row r="117" s="262" customFormat="1" customHeight="1" spans="1:19">
      <c r="A117" s="20"/>
      <c r="B117" s="20" t="s">
        <v>59</v>
      </c>
      <c r="C117" s="20" t="s">
        <v>148</v>
      </c>
      <c r="D117" s="20" t="s">
        <v>22</v>
      </c>
      <c r="E117" s="267">
        <f>VLOOKUP(C117,考勤!$A:$AI,35,0)</f>
        <v>14</v>
      </c>
      <c r="F117" s="267">
        <f>VLOOKUP(C117,考勤!$A$5:AP3344,42,0)</f>
        <v>112</v>
      </c>
      <c r="G117" s="267"/>
      <c r="H117" s="267">
        <f t="shared" si="48"/>
        <v>0</v>
      </c>
      <c r="I117" s="267">
        <f>VLOOKUP(C117,考勤!$A$5:AP2942,41,0)</f>
        <v>36.5</v>
      </c>
      <c r="J117" s="267"/>
      <c r="K117" s="267">
        <f t="shared" si="49"/>
        <v>0</v>
      </c>
      <c r="L117" s="267">
        <f>IFERROR(VLOOKUP(C117,奖惩!B:D,3,0),0)</f>
        <v>0</v>
      </c>
      <c r="M117" s="267">
        <f>VLOOKUP(C117,工资计提!B:D,3,0)</f>
        <v>2227.5</v>
      </c>
      <c r="N117" s="267">
        <f>E117*10</f>
        <v>140</v>
      </c>
      <c r="O117" s="267">
        <f>IFERROR(VLOOKUP(C117,工龄工资!B:Q,16,0),0)</f>
        <v>0</v>
      </c>
      <c r="P117" s="267">
        <f>F117+I117</f>
        <v>148.5</v>
      </c>
      <c r="Q117" s="267">
        <f>(F117+I117)*2</f>
        <v>297</v>
      </c>
      <c r="R117" s="267">
        <f t="shared" si="47"/>
        <v>2813</v>
      </c>
      <c r="S117" s="271" t="s">
        <v>135</v>
      </c>
    </row>
    <row r="118" s="262" customFormat="1" customHeight="1" spans="1:19">
      <c r="A118" s="20"/>
      <c r="B118" s="20" t="s">
        <v>59</v>
      </c>
      <c r="C118" s="20" t="s">
        <v>149</v>
      </c>
      <c r="D118" s="20" t="s">
        <v>22</v>
      </c>
      <c r="E118" s="267">
        <f>VLOOKUP(C118,考勤!$A:$AI,35,0)</f>
        <v>25</v>
      </c>
      <c r="F118" s="267">
        <f>VLOOKUP(C118,考勤!$A$5:AP3345,42,0)</f>
        <v>200</v>
      </c>
      <c r="G118" s="267"/>
      <c r="H118" s="267">
        <f t="shared" ref="H118:H126" si="50">F118*G118</f>
        <v>0</v>
      </c>
      <c r="I118" s="267">
        <f>VLOOKUP(C118,考勤!$A$5:AP2943,41,0)</f>
        <v>60</v>
      </c>
      <c r="J118" s="267"/>
      <c r="K118" s="267">
        <f t="shared" ref="K118:K126" si="51">I118*J118</f>
        <v>0</v>
      </c>
      <c r="L118" s="267">
        <f>IFERROR(VLOOKUP(C118,奖惩!B:D,3,0),0)</f>
        <v>0</v>
      </c>
      <c r="M118" s="267">
        <f>VLOOKUP(C118,工资计提!B:D,3,0)</f>
        <v>4290</v>
      </c>
      <c r="N118" s="267">
        <f t="shared" ref="N118:N129" si="52">E118*10</f>
        <v>250</v>
      </c>
      <c r="O118" s="267">
        <f>IFERROR(VLOOKUP(C118,工龄工资!B:Q,16,0),0)</f>
        <v>0</v>
      </c>
      <c r="P118" s="267">
        <f t="shared" ref="P118:P123" si="53">F118+I118</f>
        <v>260</v>
      </c>
      <c r="Q118" s="267">
        <f t="shared" ref="Q118:Q123" si="54">(F118+I118)*2</f>
        <v>520</v>
      </c>
      <c r="R118" s="267">
        <f t="shared" si="47"/>
        <v>5320</v>
      </c>
      <c r="S118" s="271" t="s">
        <v>135</v>
      </c>
    </row>
    <row r="119" s="262" customFormat="1" customHeight="1" spans="1:19">
      <c r="A119" s="20"/>
      <c r="B119" s="20" t="s">
        <v>57</v>
      </c>
      <c r="C119" s="20" t="s">
        <v>150</v>
      </c>
      <c r="D119" s="20" t="s">
        <v>22</v>
      </c>
      <c r="E119" s="267">
        <f>VLOOKUP(C119,考勤!$A:$AI,35,0)</f>
        <v>23</v>
      </c>
      <c r="F119" s="267">
        <f>VLOOKUP(C119,考勤!$A$5:AP350,42,0)</f>
        <v>198.5</v>
      </c>
      <c r="G119" s="267"/>
      <c r="H119" s="267">
        <f t="shared" si="50"/>
        <v>0</v>
      </c>
      <c r="I119" s="267">
        <f>VLOOKUP(C119,考勤!$A$5:AP304,41,0)</f>
        <v>88</v>
      </c>
      <c r="J119" s="267"/>
      <c r="K119" s="267">
        <f t="shared" si="51"/>
        <v>0</v>
      </c>
      <c r="L119" s="267">
        <f>IFERROR(VLOOKUP(C119,奖惩!B:D,3,0),0)</f>
        <v>0</v>
      </c>
      <c r="M119" s="267">
        <f>VLOOKUP(C119,工资计提!B:D,3,0)</f>
        <v>4584</v>
      </c>
      <c r="N119" s="267">
        <f t="shared" si="52"/>
        <v>230</v>
      </c>
      <c r="O119" s="267">
        <f>IFERROR(VLOOKUP(C119,工龄工资!B:Q,16,0),0)</f>
        <v>0</v>
      </c>
      <c r="P119" s="267">
        <f t="shared" si="53"/>
        <v>286.5</v>
      </c>
      <c r="Q119" s="267">
        <f t="shared" si="54"/>
        <v>573</v>
      </c>
      <c r="R119" s="267">
        <f t="shared" ref="R119:R133" si="55">M119+N119+O119+P119+Q119+L119</f>
        <v>5673.5</v>
      </c>
      <c r="S119" s="271" t="s">
        <v>135</v>
      </c>
    </row>
    <row r="120" s="262" customFormat="1" customHeight="1" spans="1:19">
      <c r="A120" s="20"/>
      <c r="B120" s="273" t="s">
        <v>96</v>
      </c>
      <c r="C120" s="273" t="s">
        <v>151</v>
      </c>
      <c r="D120" s="20" t="s">
        <v>22</v>
      </c>
      <c r="E120" s="267">
        <f>VLOOKUP(C120,考勤!$A:$AI,35,0)</f>
        <v>22.5</v>
      </c>
      <c r="F120" s="267">
        <f>VLOOKUP(C120,考勤!$A$5:AP351,42,0)</f>
        <v>178.5</v>
      </c>
      <c r="G120" s="267"/>
      <c r="H120" s="267">
        <f t="shared" si="50"/>
        <v>0</v>
      </c>
      <c r="I120" s="267">
        <f>VLOOKUP(C120,考勤!$A$5:AP147,41,0)</f>
        <v>38</v>
      </c>
      <c r="J120" s="267"/>
      <c r="K120" s="267">
        <f t="shared" si="51"/>
        <v>0</v>
      </c>
      <c r="L120" s="267">
        <f>IFERROR(VLOOKUP(C120,奖惩!B:D,3,0),0)</f>
        <v>0</v>
      </c>
      <c r="M120" s="267">
        <f>VLOOKUP(C120,工资计提!B:D,3,0)</f>
        <v>3810.4</v>
      </c>
      <c r="N120" s="267">
        <f t="shared" si="52"/>
        <v>225</v>
      </c>
      <c r="O120" s="267">
        <f>IFERROR(VLOOKUP(C120,工龄工资!B:Q,16,0),0)</f>
        <v>0</v>
      </c>
      <c r="P120" s="267">
        <f t="shared" si="53"/>
        <v>216.5</v>
      </c>
      <c r="Q120" s="267">
        <f t="shared" si="54"/>
        <v>433</v>
      </c>
      <c r="R120" s="267">
        <f t="shared" si="55"/>
        <v>4684.9</v>
      </c>
      <c r="S120" s="271" t="s">
        <v>135</v>
      </c>
    </row>
    <row r="121" s="262" customFormat="1" customHeight="1" spans="1:19">
      <c r="A121" s="20"/>
      <c r="B121" s="32" t="s">
        <v>124</v>
      </c>
      <c r="C121" s="20" t="s">
        <v>152</v>
      </c>
      <c r="D121" s="20" t="s">
        <v>22</v>
      </c>
      <c r="E121" s="267">
        <f>VLOOKUP(C121,考勤!$A:$AI,35,0)</f>
        <v>30</v>
      </c>
      <c r="F121" s="267">
        <f>VLOOKUP(C121,考勤!$A$5:AP352,42,0)</f>
        <v>240</v>
      </c>
      <c r="G121" s="267"/>
      <c r="H121" s="267">
        <f t="shared" si="50"/>
        <v>0</v>
      </c>
      <c r="I121" s="267">
        <f>VLOOKUP(C121,考勤!$A$5:AP2941,41,0)</f>
        <v>140.5</v>
      </c>
      <c r="J121" s="267"/>
      <c r="K121" s="267">
        <f t="shared" si="51"/>
        <v>0</v>
      </c>
      <c r="L121" s="267">
        <f>IFERROR(VLOOKUP(C121,奖惩!B:D,3,0),0)</f>
        <v>0</v>
      </c>
      <c r="M121" s="267">
        <f>VLOOKUP(C121,工资计提!B:D,3,0)</f>
        <v>6642</v>
      </c>
      <c r="N121" s="267">
        <f t="shared" si="52"/>
        <v>300</v>
      </c>
      <c r="O121" s="267">
        <f>IFERROR(VLOOKUP(C121,工龄工资!B:Q,16,0),0)</f>
        <v>0</v>
      </c>
      <c r="P121" s="267">
        <f t="shared" si="53"/>
        <v>380.5</v>
      </c>
      <c r="Q121" s="267">
        <f t="shared" si="54"/>
        <v>761</v>
      </c>
      <c r="R121" s="267">
        <f t="shared" si="55"/>
        <v>8083.5</v>
      </c>
      <c r="S121" s="271" t="s">
        <v>135</v>
      </c>
    </row>
    <row r="122" s="262" customFormat="1" customHeight="1" spans="1:19">
      <c r="A122" s="20"/>
      <c r="B122" s="32" t="s">
        <v>110</v>
      </c>
      <c r="C122" s="20" t="s">
        <v>153</v>
      </c>
      <c r="D122" s="20" t="s">
        <v>22</v>
      </c>
      <c r="E122" s="267">
        <f>VLOOKUP(C122,考勤!$A:$AI,35,0)</f>
        <v>27.5</v>
      </c>
      <c r="F122" s="267">
        <f>VLOOKUP(C122,考勤!$A$5:AP353,42,0)</f>
        <v>223.5</v>
      </c>
      <c r="G122" s="267"/>
      <c r="H122" s="267">
        <f t="shared" si="50"/>
        <v>0</v>
      </c>
      <c r="I122" s="267">
        <f>VLOOKUP(C122,考勤!$A$5:AP2942,41,0)</f>
        <v>114</v>
      </c>
      <c r="J122" s="267"/>
      <c r="K122" s="267">
        <f t="shared" si="51"/>
        <v>0</v>
      </c>
      <c r="L122" s="267">
        <f>IFERROR(VLOOKUP(C122,奖惩!B:D,3,0),0)</f>
        <v>0</v>
      </c>
      <c r="M122" s="267">
        <f>VLOOKUP(C122,工资计提!B:D,3,0)</f>
        <v>5599</v>
      </c>
      <c r="N122" s="267">
        <f t="shared" si="52"/>
        <v>275</v>
      </c>
      <c r="O122" s="267">
        <f>IFERROR(VLOOKUP(C122,工龄工资!B:Q,16,0),0)</f>
        <v>0</v>
      </c>
      <c r="P122" s="267">
        <f t="shared" si="53"/>
        <v>337.5</v>
      </c>
      <c r="Q122" s="267">
        <f t="shared" si="54"/>
        <v>675</v>
      </c>
      <c r="R122" s="267">
        <f t="shared" si="55"/>
        <v>6886.5</v>
      </c>
      <c r="S122" s="271" t="s">
        <v>135</v>
      </c>
    </row>
    <row r="123" s="262" customFormat="1" customHeight="1" spans="1:19">
      <c r="A123" s="20"/>
      <c r="B123" s="32" t="s">
        <v>110</v>
      </c>
      <c r="C123" s="20" t="s">
        <v>154</v>
      </c>
      <c r="D123" s="20" t="s">
        <v>22</v>
      </c>
      <c r="E123" s="267">
        <f>VLOOKUP(C123,考勤!$A:$AI,35,0)</f>
        <v>26</v>
      </c>
      <c r="F123" s="267">
        <f>VLOOKUP(C123,考勤!$A$5:AP354,42,0)</f>
        <v>211.5</v>
      </c>
      <c r="G123" s="267"/>
      <c r="H123" s="267">
        <f t="shared" si="50"/>
        <v>0</v>
      </c>
      <c r="I123" s="267">
        <f>VLOOKUP(C123,考勤!$A$5:AP2943,41,0)</f>
        <v>90</v>
      </c>
      <c r="J123" s="267"/>
      <c r="K123" s="267">
        <f t="shared" si="51"/>
        <v>0</v>
      </c>
      <c r="L123" s="267">
        <f>IFERROR(VLOOKUP(C123,奖惩!B:D,3,0),0)</f>
        <v>0</v>
      </c>
      <c r="M123" s="267">
        <f>VLOOKUP(C123,工资计提!B:D,3,0)</f>
        <v>4975</v>
      </c>
      <c r="N123" s="267">
        <f t="shared" si="52"/>
        <v>260</v>
      </c>
      <c r="O123" s="267">
        <f>IFERROR(VLOOKUP(C123,工龄工资!B:Q,16,0),0)</f>
        <v>0</v>
      </c>
      <c r="P123" s="267">
        <f t="shared" si="53"/>
        <v>301.5</v>
      </c>
      <c r="Q123" s="267">
        <f t="shared" si="54"/>
        <v>603</v>
      </c>
      <c r="R123" s="267">
        <f t="shared" si="55"/>
        <v>6139.5</v>
      </c>
      <c r="S123" s="271" t="s">
        <v>135</v>
      </c>
    </row>
    <row r="124" s="262" customFormat="1" customHeight="1" spans="1:19">
      <c r="A124" s="20"/>
      <c r="B124" s="20" t="s">
        <v>155</v>
      </c>
      <c r="C124" s="20" t="s">
        <v>156</v>
      </c>
      <c r="D124" s="20"/>
      <c r="E124" s="267">
        <f>F124/8</f>
        <v>4</v>
      </c>
      <c r="F124" s="267">
        <f>VLOOKUP(C124,考勤!$A$5:AP3443,42,0)</f>
        <v>32</v>
      </c>
      <c r="G124" s="267"/>
      <c r="H124" s="267">
        <f t="shared" si="50"/>
        <v>0</v>
      </c>
      <c r="I124" s="267">
        <f>VLOOKUP(C124,考勤!$A$5:AP2939,41,0)</f>
        <v>0</v>
      </c>
      <c r="J124" s="267"/>
      <c r="K124" s="267">
        <f t="shared" si="51"/>
        <v>0</v>
      </c>
      <c r="L124" s="267">
        <f>IFERROR(VLOOKUP(C124,奖惩!B:D,3,0),0)</f>
        <v>0</v>
      </c>
      <c r="M124" s="267">
        <f>ROUND(5500/26*4,2)</f>
        <v>846.15</v>
      </c>
      <c r="N124" s="267">
        <f t="shared" si="52"/>
        <v>40</v>
      </c>
      <c r="O124" s="267">
        <f>IFERROR(VLOOKUP(C124,工龄工资!B:Q,16,0),0)</f>
        <v>0</v>
      </c>
      <c r="P124" s="267"/>
      <c r="Q124" s="267">
        <v>200</v>
      </c>
      <c r="R124" s="267">
        <f t="shared" si="55"/>
        <v>1086.15</v>
      </c>
      <c r="S124" s="271" t="s">
        <v>135</v>
      </c>
    </row>
    <row r="125" s="262" customFormat="1" customHeight="1" spans="1:19">
      <c r="A125" s="20"/>
      <c r="B125" s="20" t="s">
        <v>155</v>
      </c>
      <c r="C125" s="20" t="s">
        <v>157</v>
      </c>
      <c r="D125" s="20"/>
      <c r="E125" s="267">
        <f>F125/8</f>
        <v>3.5</v>
      </c>
      <c r="F125" s="267">
        <f>VLOOKUP(C125,考勤!$A$5:AP3444,42,0)</f>
        <v>28</v>
      </c>
      <c r="G125" s="267"/>
      <c r="H125" s="267">
        <f t="shared" si="50"/>
        <v>0</v>
      </c>
      <c r="I125" s="267">
        <f>VLOOKUP(C125,考勤!$A$5:AP2940,41,0)</f>
        <v>0</v>
      </c>
      <c r="J125" s="267"/>
      <c r="K125" s="267">
        <f t="shared" si="51"/>
        <v>0</v>
      </c>
      <c r="L125" s="267">
        <f>IFERROR(VLOOKUP(C125,奖惩!B:D,3,0),0)</f>
        <v>0</v>
      </c>
      <c r="M125" s="267">
        <f>ROUND(7200/26*3.5,2)</f>
        <v>969.23</v>
      </c>
      <c r="N125" s="267">
        <f t="shared" si="52"/>
        <v>35</v>
      </c>
      <c r="O125" s="267">
        <f>IFERROR(VLOOKUP(C125,工龄工资!B:Q,16,0),0)</f>
        <v>0</v>
      </c>
      <c r="P125" s="267"/>
      <c r="Q125" s="267">
        <v>200</v>
      </c>
      <c r="R125" s="267">
        <f t="shared" si="55"/>
        <v>1204.23</v>
      </c>
      <c r="S125" s="271" t="s">
        <v>135</v>
      </c>
    </row>
    <row r="126" s="262" customFormat="1" customHeight="1" spans="1:19">
      <c r="A126" s="20"/>
      <c r="B126" s="20" t="s">
        <v>158</v>
      </c>
      <c r="C126" s="20" t="s">
        <v>159</v>
      </c>
      <c r="D126" s="20"/>
      <c r="E126" s="267">
        <f>F126/8</f>
        <v>26</v>
      </c>
      <c r="F126" s="267">
        <f>VLOOKUP(C126,考勤!$A$5:AP3445,42,0)</f>
        <v>208</v>
      </c>
      <c r="G126" s="267"/>
      <c r="H126" s="267">
        <f t="shared" si="50"/>
        <v>0</v>
      </c>
      <c r="I126" s="267">
        <f>VLOOKUP(C126,考勤!$A$5:AP2941,41,0)</f>
        <v>0</v>
      </c>
      <c r="J126" s="267"/>
      <c r="K126" s="267">
        <f t="shared" si="51"/>
        <v>0</v>
      </c>
      <c r="L126" s="267">
        <f>IFERROR(VLOOKUP(C126,奖惩!B:D,3,0),0)</f>
        <v>-27.6</v>
      </c>
      <c r="M126" s="267">
        <v>4600</v>
      </c>
      <c r="N126" s="267">
        <f t="shared" si="52"/>
        <v>260</v>
      </c>
      <c r="O126" s="267">
        <f>IFERROR(VLOOKUP(C126,工龄工资!B:Q,16,0),0)</f>
        <v>0</v>
      </c>
      <c r="P126" s="267"/>
      <c r="Q126" s="267">
        <v>200</v>
      </c>
      <c r="R126" s="267">
        <f t="shared" si="55"/>
        <v>5032.4</v>
      </c>
      <c r="S126" s="271" t="s">
        <v>135</v>
      </c>
    </row>
    <row r="127" s="262" customFormat="1" customHeight="1" spans="1:19">
      <c r="A127" s="20"/>
      <c r="B127" s="20" t="s">
        <v>160</v>
      </c>
      <c r="C127" s="20" t="s">
        <v>161</v>
      </c>
      <c r="D127" s="20"/>
      <c r="E127" s="267">
        <f>VLOOKUP(C127,考勤!$A:$AI,35,0)</f>
        <v>31</v>
      </c>
      <c r="F127" s="267">
        <f>VLOOKUP(C127,考勤!$A$5:AP3446,42,0)</f>
        <v>248</v>
      </c>
      <c r="G127" s="267"/>
      <c r="H127" s="267"/>
      <c r="I127" s="267">
        <f>VLOOKUP(C127,考勤!$A$5:AP2942,41,0)</f>
        <v>0</v>
      </c>
      <c r="J127" s="267"/>
      <c r="K127" s="267"/>
      <c r="L127" s="267">
        <f>IFERROR(VLOOKUP(C127,奖惩!B:D,3,0),0)</f>
        <v>-76.64</v>
      </c>
      <c r="M127" s="269">
        <v>6967.5</v>
      </c>
      <c r="N127" s="267">
        <f t="shared" si="52"/>
        <v>310</v>
      </c>
      <c r="O127" s="267">
        <f>IFERROR(VLOOKUP(C127,工龄工资!B:Q,16,0),0)</f>
        <v>100</v>
      </c>
      <c r="P127" s="267"/>
      <c r="Q127" s="267">
        <v>200</v>
      </c>
      <c r="R127" s="267">
        <f t="shared" si="55"/>
        <v>7500.86</v>
      </c>
      <c r="S127" s="271" t="s">
        <v>135</v>
      </c>
    </row>
    <row r="128" s="262" customFormat="1" customHeight="1" spans="1:19">
      <c r="A128" s="20"/>
      <c r="B128" s="20" t="s">
        <v>160</v>
      </c>
      <c r="C128" s="20" t="s">
        <v>162</v>
      </c>
      <c r="D128" s="20"/>
      <c r="E128" s="267">
        <f>VLOOKUP(C128,考勤!$A:$AI,35,0)</f>
        <v>27.5</v>
      </c>
      <c r="F128" s="267">
        <f>VLOOKUP(C128,考勤!$A$5:AP3447,42,0)</f>
        <v>220</v>
      </c>
      <c r="G128" s="267"/>
      <c r="H128" s="267"/>
      <c r="I128" s="267">
        <f>VLOOKUP(C128,考勤!$A$5:AP2943,41,0)</f>
        <v>2</v>
      </c>
      <c r="J128" s="267"/>
      <c r="K128" s="267"/>
      <c r="L128" s="267">
        <f>IFERROR(VLOOKUP(C128,奖惩!B:D,3,0),0)</f>
        <v>-64.38</v>
      </c>
      <c r="M128" s="267">
        <f>(F128+I128)*25</f>
        <v>5550</v>
      </c>
      <c r="N128" s="267">
        <f t="shared" si="52"/>
        <v>275</v>
      </c>
      <c r="O128" s="267">
        <f>IFERROR(VLOOKUP(C128,工龄工资!B:Q,16,0),0)</f>
        <v>0</v>
      </c>
      <c r="P128" s="267"/>
      <c r="Q128" s="267">
        <v>200</v>
      </c>
      <c r="R128" s="267">
        <f t="shared" si="55"/>
        <v>5960.62</v>
      </c>
      <c r="S128" s="271" t="s">
        <v>135</v>
      </c>
    </row>
    <row r="129" s="262" customFormat="1" customHeight="1" spans="1:19">
      <c r="A129" s="20"/>
      <c r="B129" s="20" t="s">
        <v>163</v>
      </c>
      <c r="C129" s="20" t="s">
        <v>164</v>
      </c>
      <c r="D129" s="20"/>
      <c r="E129" s="267">
        <f>VLOOKUP(C129,考勤!$A:$AI,35,0)</f>
        <v>23</v>
      </c>
      <c r="F129" s="267">
        <f>VLOOKUP(C129,考勤!$A$5:AP357,42,0)</f>
        <v>184</v>
      </c>
      <c r="G129" s="267"/>
      <c r="H129" s="267"/>
      <c r="I129" s="267">
        <f>VLOOKUP(C129,考勤!$A$5:AP303,41,0)</f>
        <v>0</v>
      </c>
      <c r="J129" s="267"/>
      <c r="K129" s="267"/>
      <c r="L129" s="267">
        <f>IFERROR(VLOOKUP(C129,奖惩!B:D,3,0),0)</f>
        <v>0</v>
      </c>
      <c r="M129" s="267">
        <f>ROUND(3500/26*23,2)</f>
        <v>3096.15</v>
      </c>
      <c r="N129" s="267">
        <f t="shared" si="52"/>
        <v>230</v>
      </c>
      <c r="O129" s="267">
        <f>IFERROR(VLOOKUP(C129,工龄工资!B:Q,16,0),0)</f>
        <v>0</v>
      </c>
      <c r="P129" s="267"/>
      <c r="Q129" s="267">
        <v>100</v>
      </c>
      <c r="R129" s="267">
        <f t="shared" si="55"/>
        <v>3426.15</v>
      </c>
      <c r="S129" s="271" t="s">
        <v>135</v>
      </c>
    </row>
    <row r="130" s="262" customFormat="1" customHeight="1" spans="1:19">
      <c r="A130" s="20"/>
      <c r="B130" s="20" t="s">
        <v>165</v>
      </c>
      <c r="C130" s="272" t="s">
        <v>166</v>
      </c>
      <c r="D130" s="20"/>
      <c r="E130" s="267">
        <v>27</v>
      </c>
      <c r="F130" s="267">
        <f>E130*8</f>
        <v>216</v>
      </c>
      <c r="G130" s="267"/>
      <c r="H130" s="267"/>
      <c r="I130" s="267">
        <v>0</v>
      </c>
      <c r="J130" s="267"/>
      <c r="K130" s="267"/>
      <c r="L130" s="267">
        <f>IFERROR(VLOOKUP(C130,奖惩!B:D,3,0),0)</f>
        <v>0</v>
      </c>
      <c r="M130" s="267">
        <v>5300</v>
      </c>
      <c r="N130" s="267">
        <v>0</v>
      </c>
      <c r="O130" s="267">
        <f>IFERROR(VLOOKUP(C130,工龄工资!B:Q,16,0),0)</f>
        <v>0</v>
      </c>
      <c r="P130" s="267">
        <v>0</v>
      </c>
      <c r="Q130" s="267">
        <v>200</v>
      </c>
      <c r="R130" s="267">
        <f t="shared" si="55"/>
        <v>5500</v>
      </c>
      <c r="S130" s="271" t="s">
        <v>135</v>
      </c>
    </row>
    <row r="131" s="262" customFormat="1" customHeight="1" spans="1:19">
      <c r="A131" s="20"/>
      <c r="B131" s="20" t="s">
        <v>165</v>
      </c>
      <c r="C131" s="20" t="s">
        <v>167</v>
      </c>
      <c r="D131" s="20"/>
      <c r="E131" s="267">
        <v>27</v>
      </c>
      <c r="F131" s="267">
        <f>E131*8</f>
        <v>216</v>
      </c>
      <c r="G131" s="267"/>
      <c r="H131" s="267"/>
      <c r="I131" s="267">
        <v>0</v>
      </c>
      <c r="J131" s="267"/>
      <c r="K131" s="267"/>
      <c r="L131" s="267">
        <f>IFERROR(VLOOKUP(C131,奖惩!B:D,3,0),0)</f>
        <v>0</v>
      </c>
      <c r="M131" s="267">
        <v>6800</v>
      </c>
      <c r="N131" s="267">
        <v>0</v>
      </c>
      <c r="O131" s="267">
        <f>IFERROR(VLOOKUP(C131,工龄工资!B:Q,16,0),0)</f>
        <v>0</v>
      </c>
      <c r="P131" s="267">
        <v>0</v>
      </c>
      <c r="Q131" s="267">
        <v>200</v>
      </c>
      <c r="R131" s="267">
        <f t="shared" si="55"/>
        <v>7000</v>
      </c>
      <c r="S131" s="271" t="s">
        <v>135</v>
      </c>
    </row>
    <row r="132" s="262" customFormat="1" customHeight="1" spans="1:19">
      <c r="A132" s="20"/>
      <c r="B132" s="20" t="s">
        <v>165</v>
      </c>
      <c r="C132" s="20" t="s">
        <v>168</v>
      </c>
      <c r="D132" s="20"/>
      <c r="E132" s="267">
        <v>27</v>
      </c>
      <c r="F132" s="267">
        <f>E132*8</f>
        <v>216</v>
      </c>
      <c r="G132" s="267"/>
      <c r="H132" s="267"/>
      <c r="I132" s="267">
        <v>0</v>
      </c>
      <c r="J132" s="267"/>
      <c r="K132" s="267"/>
      <c r="L132" s="267">
        <f>IFERROR(VLOOKUP(C132,奖惩!B:D,3,0),0)</f>
        <v>0</v>
      </c>
      <c r="M132" s="267">
        <v>3500</v>
      </c>
      <c r="N132" s="267">
        <v>0</v>
      </c>
      <c r="O132" s="267">
        <v>0</v>
      </c>
      <c r="P132" s="267">
        <v>0</v>
      </c>
      <c r="Q132" s="267">
        <v>200</v>
      </c>
      <c r="R132" s="267">
        <f t="shared" si="55"/>
        <v>3700</v>
      </c>
      <c r="S132" s="271" t="s">
        <v>135</v>
      </c>
    </row>
    <row r="133" s="262" customFormat="1" customHeight="1" spans="1:19">
      <c r="A133" s="20"/>
      <c r="B133" s="20" t="s">
        <v>165</v>
      </c>
      <c r="C133" s="20" t="s">
        <v>169</v>
      </c>
      <c r="D133" s="20"/>
      <c r="E133" s="267">
        <v>27</v>
      </c>
      <c r="F133" s="267">
        <f>E133*8</f>
        <v>216</v>
      </c>
      <c r="G133" s="267"/>
      <c r="H133" s="267"/>
      <c r="I133" s="267">
        <v>0</v>
      </c>
      <c r="J133" s="267"/>
      <c r="K133" s="267"/>
      <c r="L133" s="267">
        <f>IFERROR(VLOOKUP(C133,奖惩!B:D,3,0),0)</f>
        <v>100</v>
      </c>
      <c r="M133" s="267">
        <v>3800</v>
      </c>
      <c r="N133" s="267">
        <v>0</v>
      </c>
      <c r="O133" s="267">
        <f>IFERROR(VLOOKUP(C133,工龄工资!B:Q,16,0),0)</f>
        <v>20</v>
      </c>
      <c r="P133" s="267">
        <v>0</v>
      </c>
      <c r="Q133" s="267">
        <v>200</v>
      </c>
      <c r="R133" s="267">
        <f t="shared" si="55"/>
        <v>4120</v>
      </c>
      <c r="S133" s="271" t="s">
        <v>135</v>
      </c>
    </row>
    <row r="134" customHeight="1" spans="1:20">
      <c r="A134" s="20" t="s">
        <v>170</v>
      </c>
      <c r="B134" s="274"/>
      <c r="C134" s="20"/>
      <c r="D134" s="275"/>
      <c r="E134" s="267">
        <f>SUM(E3:E133)</f>
        <v>2638.5</v>
      </c>
      <c r="F134" s="267">
        <f t="shared" ref="F134:R134" si="56">SUM(F3:F133)</f>
        <v>21459</v>
      </c>
      <c r="G134" s="267">
        <f t="shared" si="56"/>
        <v>1905</v>
      </c>
      <c r="H134" s="267">
        <f t="shared" si="56"/>
        <v>294349</v>
      </c>
      <c r="I134" s="267">
        <f t="shared" si="56"/>
        <v>8710.54</v>
      </c>
      <c r="J134" s="267">
        <f t="shared" si="56"/>
        <v>1936</v>
      </c>
      <c r="K134" s="267">
        <f t="shared" si="56"/>
        <v>130081.76</v>
      </c>
      <c r="L134" s="267">
        <f t="shared" si="56"/>
        <v>-1605.8</v>
      </c>
      <c r="M134" s="267">
        <f t="shared" si="56"/>
        <v>581105.45</v>
      </c>
      <c r="N134" s="267">
        <f t="shared" si="56"/>
        <v>16660</v>
      </c>
      <c r="O134" s="267">
        <f t="shared" si="56"/>
        <v>540</v>
      </c>
      <c r="P134" s="267">
        <f t="shared" si="56"/>
        <v>7672</v>
      </c>
      <c r="Q134" s="267">
        <f t="shared" si="56"/>
        <v>13938</v>
      </c>
      <c r="R134" s="267">
        <f t="shared" si="56"/>
        <v>620884.83</v>
      </c>
      <c r="S134" s="276"/>
      <c r="T134" s="262"/>
    </row>
    <row r="135" customHeight="1" spans="1:20">
      <c r="A135" s="20" t="s">
        <v>171</v>
      </c>
      <c r="B135" s="20"/>
      <c r="C135" s="20">
        <f>R134</f>
        <v>620884.83</v>
      </c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62"/>
    </row>
    <row r="137" customHeight="1" spans="3:5">
      <c r="C137" s="268"/>
      <c r="D137"/>
      <c r="E137"/>
    </row>
    <row r="140" customHeight="1" spans="3:5">
      <c r="C140" t="s">
        <v>2</v>
      </c>
      <c r="D140" t="s">
        <v>172</v>
      </c>
      <c r="E140"/>
    </row>
    <row r="141" customHeight="1" spans="3:5">
      <c r="C141" t="s">
        <v>110</v>
      </c>
      <c r="D141">
        <v>49955.75</v>
      </c>
      <c r="E141"/>
    </row>
    <row r="142" customHeight="1" spans="3:5">
      <c r="C142" t="s">
        <v>117</v>
      </c>
      <c r="D142">
        <v>31938.4</v>
      </c>
      <c r="E142"/>
    </row>
    <row r="143" customHeight="1" spans="3:5">
      <c r="C143" t="s">
        <v>124</v>
      </c>
      <c r="D143">
        <v>47016</v>
      </c>
      <c r="E143"/>
    </row>
    <row r="144" customHeight="1" spans="3:5">
      <c r="C144" t="s">
        <v>20</v>
      </c>
      <c r="D144">
        <v>95391.25</v>
      </c>
      <c r="E144"/>
    </row>
    <row r="145" customHeight="1" spans="3:5">
      <c r="C145" t="s">
        <v>36</v>
      </c>
      <c r="D145">
        <v>62157.15</v>
      </c>
      <c r="E145"/>
    </row>
    <row r="146" customHeight="1" spans="3:5">
      <c r="C146" t="s">
        <v>54</v>
      </c>
      <c r="D146">
        <v>23347</v>
      </c>
      <c r="E146"/>
    </row>
    <row r="147" customHeight="1" spans="3:5">
      <c r="C147" t="s">
        <v>47</v>
      </c>
      <c r="D147">
        <v>42427.47</v>
      </c>
      <c r="E147"/>
    </row>
    <row r="148" customHeight="1" spans="3:5">
      <c r="C148" t="s">
        <v>59</v>
      </c>
      <c r="D148">
        <v>23684.5</v>
      </c>
      <c r="E148"/>
    </row>
    <row r="149" customHeight="1" spans="3:5">
      <c r="C149" t="s">
        <v>63</v>
      </c>
      <c r="D149">
        <v>90023</v>
      </c>
      <c r="E149"/>
    </row>
    <row r="150" customHeight="1" spans="3:5">
      <c r="C150" t="s">
        <v>57</v>
      </c>
      <c r="D150">
        <v>37865</v>
      </c>
      <c r="E150"/>
    </row>
    <row r="151" customHeight="1" spans="3:5">
      <c r="C151" t="s">
        <v>96</v>
      </c>
      <c r="D151">
        <v>14695.9</v>
      </c>
      <c r="E151"/>
    </row>
    <row r="152" customHeight="1" spans="3:5">
      <c r="C152" t="s">
        <v>84</v>
      </c>
      <c r="D152">
        <v>4239</v>
      </c>
      <c r="E152"/>
    </row>
    <row r="153" customHeight="1" spans="3:5">
      <c r="C153" t="s">
        <v>165</v>
      </c>
      <c r="D153">
        <v>20320</v>
      </c>
      <c r="E153"/>
    </row>
    <row r="154" customHeight="1" spans="3:5">
      <c r="C154" t="s">
        <v>163</v>
      </c>
      <c r="D154">
        <v>3426.15</v>
      </c>
      <c r="E154"/>
    </row>
    <row r="155" customHeight="1" spans="3:5">
      <c r="C155" t="s">
        <v>158</v>
      </c>
      <c r="D155">
        <v>5032.4</v>
      </c>
      <c r="E155"/>
    </row>
    <row r="156" customHeight="1" spans="3:5">
      <c r="C156" t="s">
        <v>160</v>
      </c>
      <c r="D156">
        <v>13461.48</v>
      </c>
      <c r="E156"/>
    </row>
    <row r="157" customHeight="1" spans="3:5">
      <c r="C157" t="s">
        <v>155</v>
      </c>
      <c r="D157">
        <v>2290.38</v>
      </c>
      <c r="E157"/>
    </row>
    <row r="158" customHeight="1" spans="3:4">
      <c r="C158" t="s">
        <v>99</v>
      </c>
      <c r="D158">
        <v>53614</v>
      </c>
    </row>
    <row r="159" customHeight="1" spans="3:4">
      <c r="C159" t="s">
        <v>173</v>
      </c>
      <c r="D159">
        <v>620884.83</v>
      </c>
    </row>
  </sheetData>
  <autoFilter xmlns:etc="http://www.wps.cn/officeDocument/2017/etCustomData" ref="A2:S135" etc:filterBottomFollowUsedRange="0">
    <extLst/>
  </autoFilter>
  <sortState ref="B3:R21">
    <sortCondition ref="B3:B21"/>
  </sortState>
  <mergeCells count="3">
    <mergeCell ref="A1:S1"/>
    <mergeCell ref="A135:B135"/>
    <mergeCell ref="C135:S135"/>
  </mergeCells>
  <conditionalFormatting sqref="C3">
    <cfRule type="duplicateValues" dxfId="0" priority="6831"/>
  </conditionalFormatting>
  <conditionalFormatting sqref="C4">
    <cfRule type="duplicateValues" dxfId="0" priority="5977"/>
  </conditionalFormatting>
  <conditionalFormatting sqref="C5">
    <cfRule type="duplicateValues" dxfId="0" priority="1576"/>
  </conditionalFormatting>
  <conditionalFormatting sqref="C6">
    <cfRule type="duplicateValues" dxfId="0" priority="1575"/>
  </conditionalFormatting>
  <conditionalFormatting sqref="C7">
    <cfRule type="duplicateValues" dxfId="0" priority="1306"/>
  </conditionalFormatting>
  <conditionalFormatting sqref="C8">
    <cfRule type="duplicateValues" dxfId="0" priority="1573"/>
  </conditionalFormatting>
  <conditionalFormatting sqref="C9">
    <cfRule type="duplicateValues" dxfId="0" priority="1572"/>
  </conditionalFormatting>
  <conditionalFormatting sqref="C10">
    <cfRule type="duplicateValues" dxfId="0" priority="6031"/>
  </conditionalFormatting>
  <conditionalFormatting sqref="C11">
    <cfRule type="duplicateValues" dxfId="0" priority="148"/>
  </conditionalFormatting>
  <conditionalFormatting sqref="C12">
    <cfRule type="duplicateValues" dxfId="0" priority="147"/>
  </conditionalFormatting>
  <conditionalFormatting sqref="C13">
    <cfRule type="duplicateValues" dxfId="0" priority="146"/>
  </conditionalFormatting>
  <conditionalFormatting sqref="C14">
    <cfRule type="duplicateValues" dxfId="0" priority="145"/>
  </conditionalFormatting>
  <conditionalFormatting sqref="C15">
    <cfRule type="duplicateValues" dxfId="0" priority="1"/>
  </conditionalFormatting>
  <conditionalFormatting sqref="C16">
    <cfRule type="duplicateValues" dxfId="0" priority="144"/>
  </conditionalFormatting>
  <conditionalFormatting sqref="C17">
    <cfRule type="duplicateValues" dxfId="0" priority="143"/>
  </conditionalFormatting>
  <conditionalFormatting sqref="C18">
    <cfRule type="duplicateValues" dxfId="0" priority="142"/>
  </conditionalFormatting>
  <conditionalFormatting sqref="C19">
    <cfRule type="duplicateValues" dxfId="0" priority="2889"/>
  </conditionalFormatting>
  <conditionalFormatting sqref="C20">
    <cfRule type="duplicateValues" dxfId="0" priority="7535"/>
  </conditionalFormatting>
  <conditionalFormatting sqref="C21">
    <cfRule type="duplicateValues" dxfId="0" priority="3284"/>
  </conditionalFormatting>
  <conditionalFormatting sqref="C22">
    <cfRule type="duplicateValues" dxfId="0" priority="3283"/>
  </conditionalFormatting>
  <conditionalFormatting sqref="C23">
    <cfRule type="duplicateValues" dxfId="0" priority="5446"/>
  </conditionalFormatting>
  <conditionalFormatting sqref="C24">
    <cfRule type="duplicateValues" dxfId="0" priority="2719"/>
  </conditionalFormatting>
  <conditionalFormatting sqref="C25">
    <cfRule type="duplicateValues" dxfId="0" priority="5926"/>
  </conditionalFormatting>
  <conditionalFormatting sqref="C26">
    <cfRule type="duplicateValues" dxfId="0" priority="5925"/>
  </conditionalFormatting>
  <conditionalFormatting sqref="C27">
    <cfRule type="duplicateValues" dxfId="0" priority="5410"/>
  </conditionalFormatting>
  <conditionalFormatting sqref="C28">
    <cfRule type="duplicateValues" dxfId="0" priority="1147"/>
  </conditionalFormatting>
  <conditionalFormatting sqref="C29">
    <cfRule type="duplicateValues" dxfId="0" priority="5015"/>
  </conditionalFormatting>
  <conditionalFormatting sqref="C30">
    <cfRule type="duplicateValues" dxfId="0" priority="2155"/>
  </conditionalFormatting>
  <conditionalFormatting sqref="C31">
    <cfRule type="duplicateValues" dxfId="0" priority="2154"/>
  </conditionalFormatting>
  <conditionalFormatting sqref="C32">
    <cfRule type="duplicateValues" dxfId="0" priority="2153"/>
  </conditionalFormatting>
  <conditionalFormatting sqref="C33">
    <cfRule type="duplicateValues" dxfId="0" priority="2152"/>
  </conditionalFormatting>
  <conditionalFormatting sqref="C34">
    <cfRule type="duplicateValues" dxfId="0" priority="1166"/>
  </conditionalFormatting>
  <conditionalFormatting sqref="C35">
    <cfRule type="duplicateValues" dxfId="0" priority="5011"/>
  </conditionalFormatting>
  <conditionalFormatting sqref="C36">
    <cfRule type="duplicateValues" dxfId="0" priority="2606"/>
  </conditionalFormatting>
  <conditionalFormatting sqref="C37">
    <cfRule type="duplicateValues" dxfId="0" priority="3154"/>
  </conditionalFormatting>
  <conditionalFormatting sqref="C38">
    <cfRule type="duplicateValues" dxfId="0" priority="2108"/>
  </conditionalFormatting>
  <conditionalFormatting sqref="C39">
    <cfRule type="duplicateValues" dxfId="0" priority="7523"/>
  </conditionalFormatting>
  <conditionalFormatting sqref="C40">
    <cfRule type="duplicateValues" dxfId="0" priority="7521"/>
  </conditionalFormatting>
  <conditionalFormatting sqref="C41">
    <cfRule type="duplicateValues" dxfId="0" priority="1577"/>
  </conditionalFormatting>
  <conditionalFormatting sqref="C42">
    <cfRule type="duplicateValues" dxfId="0" priority="6679"/>
  </conditionalFormatting>
  <conditionalFormatting sqref="C43">
    <cfRule type="duplicateValues" dxfId="0" priority="5773"/>
  </conditionalFormatting>
  <conditionalFormatting sqref="C44">
    <cfRule type="duplicateValues" dxfId="0" priority="5772"/>
  </conditionalFormatting>
  <conditionalFormatting sqref="C45">
    <cfRule type="duplicateValues" dxfId="0" priority="5769"/>
  </conditionalFormatting>
  <conditionalFormatting sqref="C46">
    <cfRule type="duplicateValues" dxfId="0" priority="4894"/>
  </conditionalFormatting>
  <conditionalFormatting sqref="C47">
    <cfRule type="duplicateValues" dxfId="0" priority="6677"/>
  </conditionalFormatting>
  <conditionalFormatting sqref="C48">
    <cfRule type="duplicateValues" dxfId="0" priority="6676"/>
  </conditionalFormatting>
  <conditionalFormatting sqref="C49">
    <cfRule type="duplicateValues" dxfId="0" priority="786"/>
  </conditionalFormatting>
  <conditionalFormatting sqref="C50">
    <cfRule type="duplicateValues" dxfId="0" priority="785"/>
  </conditionalFormatting>
  <conditionalFormatting sqref="C51">
    <cfRule type="duplicateValues" dxfId="0" priority="784"/>
  </conditionalFormatting>
  <conditionalFormatting sqref="C52">
    <cfRule type="duplicateValues" dxfId="0" priority="783"/>
  </conditionalFormatting>
  <conditionalFormatting sqref="C53">
    <cfRule type="duplicateValues" dxfId="0" priority="782"/>
  </conditionalFormatting>
  <conditionalFormatting sqref="C54">
    <cfRule type="duplicateValues" dxfId="0" priority="781"/>
  </conditionalFormatting>
  <conditionalFormatting sqref="C55">
    <cfRule type="duplicateValues" dxfId="0" priority="780"/>
  </conditionalFormatting>
  <conditionalFormatting sqref="C56">
    <cfRule type="duplicateValues" dxfId="0" priority="779"/>
  </conditionalFormatting>
  <conditionalFormatting sqref="C57">
    <cfRule type="duplicateValues" dxfId="0" priority="7518"/>
  </conditionalFormatting>
  <conditionalFormatting sqref="C58">
    <cfRule type="duplicateValues" dxfId="0" priority="7216"/>
  </conditionalFormatting>
  <conditionalFormatting sqref="C59">
    <cfRule type="duplicateValues" dxfId="0" priority="6990"/>
  </conditionalFormatting>
  <conditionalFormatting sqref="C60">
    <cfRule type="duplicateValues" dxfId="0" priority="1799"/>
  </conditionalFormatting>
  <conditionalFormatting sqref="C61">
    <cfRule type="duplicateValues" dxfId="0" priority="6612"/>
  </conditionalFormatting>
  <conditionalFormatting sqref="C62">
    <cfRule type="duplicateValues" dxfId="0" priority="1849"/>
  </conditionalFormatting>
  <conditionalFormatting sqref="C63">
    <cfRule type="duplicateValues" dxfId="0" priority="1847"/>
  </conditionalFormatting>
  <conditionalFormatting sqref="C64">
    <cfRule type="duplicateValues" dxfId="0" priority="1846"/>
  </conditionalFormatting>
  <conditionalFormatting sqref="C65">
    <cfRule type="duplicateValues" dxfId="0" priority="1845"/>
  </conditionalFormatting>
  <conditionalFormatting sqref="C66">
    <cfRule type="duplicateValues" dxfId="0" priority="636"/>
  </conditionalFormatting>
  <conditionalFormatting sqref="C67">
    <cfRule type="duplicateValues" dxfId="0" priority="635"/>
  </conditionalFormatting>
  <conditionalFormatting sqref="C68">
    <cfRule type="duplicateValues" dxfId="0" priority="634"/>
  </conditionalFormatting>
  <conditionalFormatting sqref="C69">
    <cfRule type="duplicateValues" dxfId="0" priority="1844"/>
  </conditionalFormatting>
  <conditionalFormatting sqref="C70">
    <cfRule type="duplicateValues" dxfId="0" priority="3153"/>
  </conditionalFormatting>
  <conditionalFormatting sqref="C71">
    <cfRule type="duplicateValues" dxfId="0" priority="2638"/>
  </conditionalFormatting>
  <conditionalFormatting sqref="C72">
    <cfRule type="duplicateValues" dxfId="0" priority="7620"/>
  </conditionalFormatting>
  <conditionalFormatting sqref="C73">
    <cfRule type="duplicateValues" dxfId="0" priority="7506"/>
  </conditionalFormatting>
  <conditionalFormatting sqref="C74">
    <cfRule type="duplicateValues" dxfId="0" priority="3820"/>
  </conditionalFormatting>
  <conditionalFormatting sqref="C75">
    <cfRule type="duplicateValues" dxfId="0" priority="2573"/>
  </conditionalFormatting>
  <conditionalFormatting sqref="C76">
    <cfRule type="duplicateValues" dxfId="0" priority="3814"/>
  </conditionalFormatting>
  <conditionalFormatting sqref="C77">
    <cfRule type="duplicateValues" dxfId="0" priority="491"/>
  </conditionalFormatting>
  <conditionalFormatting sqref="C78">
    <cfRule type="duplicateValues" dxfId="0" priority="490"/>
  </conditionalFormatting>
  <conditionalFormatting sqref="C79">
    <cfRule type="duplicateValues" dxfId="0" priority="489"/>
  </conditionalFormatting>
  <conditionalFormatting sqref="C80">
    <cfRule type="duplicateValues" dxfId="0" priority="3813"/>
  </conditionalFormatting>
  <conditionalFormatting sqref="C81">
    <cfRule type="duplicateValues" dxfId="0" priority="6028"/>
  </conditionalFormatting>
  <conditionalFormatting sqref="C82">
    <cfRule type="duplicateValues" dxfId="0" priority="6027"/>
  </conditionalFormatting>
  <conditionalFormatting sqref="C83">
    <cfRule type="duplicateValues" dxfId="0" priority="4309"/>
  </conditionalFormatting>
  <conditionalFormatting sqref="C84">
    <cfRule type="duplicateValues" dxfId="0" priority="1625"/>
  </conditionalFormatting>
  <conditionalFormatting sqref="C85">
    <cfRule type="duplicateValues" dxfId="0" priority="1624"/>
  </conditionalFormatting>
  <conditionalFormatting sqref="C86">
    <cfRule type="duplicateValues" dxfId="0" priority="1623"/>
  </conditionalFormatting>
  <conditionalFormatting sqref="C87">
    <cfRule type="duplicateValues" dxfId="0" priority="4308"/>
  </conditionalFormatting>
  <conditionalFormatting sqref="C88">
    <cfRule type="duplicateValues" dxfId="0" priority="2816"/>
  </conditionalFormatting>
  <conditionalFormatting sqref="C89">
    <cfRule type="duplicateValues" dxfId="0" priority="2328"/>
  </conditionalFormatting>
  <conditionalFormatting sqref="C90">
    <cfRule type="duplicateValues" dxfId="0" priority="2327"/>
  </conditionalFormatting>
  <conditionalFormatting sqref="C91">
    <cfRule type="duplicateValues" dxfId="0" priority="4300"/>
  </conditionalFormatting>
  <conditionalFormatting sqref="C92">
    <cfRule type="duplicateValues" dxfId="0" priority="441"/>
  </conditionalFormatting>
  <conditionalFormatting sqref="C93">
    <cfRule type="duplicateValues" dxfId="0" priority="4299"/>
  </conditionalFormatting>
  <conditionalFormatting sqref="C94">
    <cfRule type="duplicateValues" dxfId="0" priority="4298"/>
  </conditionalFormatting>
  <conditionalFormatting sqref="C95">
    <cfRule type="duplicateValues" dxfId="0" priority="2530"/>
  </conditionalFormatting>
  <conditionalFormatting sqref="C96">
    <cfRule type="duplicateValues" dxfId="0" priority="1755"/>
  </conditionalFormatting>
  <conditionalFormatting sqref="C97">
    <cfRule type="duplicateValues" dxfId="0" priority="4295"/>
  </conditionalFormatting>
  <conditionalFormatting sqref="C98">
    <cfRule type="duplicateValues" dxfId="0" priority="299"/>
  </conditionalFormatting>
  <conditionalFormatting sqref="C99">
    <cfRule type="duplicateValues" dxfId="0" priority="298"/>
  </conditionalFormatting>
  <conditionalFormatting sqref="C100">
    <cfRule type="duplicateValues" dxfId="0" priority="297"/>
  </conditionalFormatting>
  <conditionalFormatting sqref="C101">
    <cfRule type="duplicateValues" dxfId="0" priority="5659"/>
  </conditionalFormatting>
  <conditionalFormatting sqref="C102">
    <cfRule type="duplicateValues" dxfId="0" priority="7479"/>
  </conditionalFormatting>
  <conditionalFormatting sqref="C103">
    <cfRule type="duplicateValues" dxfId="0" priority="7472"/>
  </conditionalFormatting>
  <conditionalFormatting sqref="C104">
    <cfRule type="duplicateValues" dxfId="0" priority="7550"/>
  </conditionalFormatting>
  <conditionalFormatting sqref="C105">
    <cfRule type="duplicateValues" dxfId="0" priority="7549"/>
  </conditionalFormatting>
  <conditionalFormatting sqref="C106">
    <cfRule type="duplicateValues" dxfId="0" priority="7548"/>
  </conditionalFormatting>
  <conditionalFormatting sqref="C107">
    <cfRule type="duplicateValues" dxfId="0" priority="7547"/>
  </conditionalFormatting>
  <conditionalFormatting sqref="C108">
    <cfRule type="duplicateValues" dxfId="0" priority="7545"/>
  </conditionalFormatting>
  <conditionalFormatting sqref="C109">
    <cfRule type="duplicateValues" dxfId="0" priority="7543"/>
  </conditionalFormatting>
  <conditionalFormatting sqref="C110">
    <cfRule type="duplicateValues" dxfId="0" priority="7541"/>
  </conditionalFormatting>
  <conditionalFormatting sqref="C111">
    <cfRule type="duplicateValues" dxfId="0" priority="7539"/>
  </conditionalFormatting>
  <conditionalFormatting sqref="C112">
    <cfRule type="duplicateValues" dxfId="0" priority="7533"/>
  </conditionalFormatting>
  <conditionalFormatting sqref="C113">
    <cfRule type="duplicateValues" dxfId="0" priority="7531"/>
  </conditionalFormatting>
  <conditionalFormatting sqref="C114">
    <cfRule type="duplicateValues" dxfId="0" priority="7449"/>
  </conditionalFormatting>
  <conditionalFormatting sqref="C115">
    <cfRule type="duplicateValues" dxfId="0" priority="6854"/>
  </conditionalFormatting>
  <conditionalFormatting sqref="C116">
    <cfRule type="duplicateValues" dxfId="0" priority="7241"/>
  </conditionalFormatting>
  <conditionalFormatting sqref="C117">
    <cfRule type="duplicateValues" dxfId="0" priority="295"/>
  </conditionalFormatting>
  <conditionalFormatting sqref="C118">
    <cfRule type="duplicateValues" dxfId="0" priority="3084"/>
  </conditionalFormatting>
  <conditionalFormatting sqref="B120">
    <cfRule type="duplicateValues" dxfId="0" priority="7606"/>
  </conditionalFormatting>
  <conditionalFormatting sqref="C120">
    <cfRule type="duplicateValues" dxfId="0" priority="7603"/>
  </conditionalFormatting>
  <conditionalFormatting sqref="C121">
    <cfRule type="duplicateValues" dxfId="0" priority="7478"/>
  </conditionalFormatting>
  <conditionalFormatting sqref="C122">
    <cfRule type="duplicateValues" dxfId="0" priority="7476"/>
  </conditionalFormatting>
  <conditionalFormatting sqref="C123">
    <cfRule type="duplicateValues" dxfId="0" priority="7475"/>
  </conditionalFormatting>
  <conditionalFormatting sqref="C124">
    <cfRule type="duplicateValues" dxfId="0" priority="246"/>
  </conditionalFormatting>
  <conditionalFormatting sqref="C125">
    <cfRule type="duplicateValues" dxfId="0" priority="245"/>
  </conditionalFormatting>
  <conditionalFormatting sqref="C126">
    <cfRule type="duplicateValues" dxfId="0" priority="7508"/>
  </conditionalFormatting>
  <conditionalFormatting sqref="C129">
    <cfRule type="duplicateValues" dxfId="0" priority="3047"/>
  </conditionalFormatting>
  <conditionalFormatting sqref="C130">
    <cfRule type="duplicateValues" dxfId="0" priority="7471"/>
  </conditionalFormatting>
  <conditionalFormatting sqref="C131">
    <cfRule type="duplicateValues" dxfId="0" priority="6839"/>
  </conditionalFormatting>
  <conditionalFormatting sqref="C1:C2 C134:C1048576">
    <cfRule type="duplicateValues" dxfId="0" priority="7697"/>
  </conditionalFormatting>
  <conditionalFormatting sqref="C1:C2 C70 C119 C127:C128 C130 C132:C1048576">
    <cfRule type="duplicateValues" dxfId="0" priority="7622"/>
  </conditionalFormatting>
  <conditionalFormatting sqref="C1:C2 C70 C72 C119 C127:C128 C130 C132:C1048576">
    <cfRule type="duplicateValues" dxfId="0" priority="7618"/>
  </conditionalFormatting>
  <conditionalFormatting sqref="C1:C2 C20 C39:C40 C70 C72:C73 C104:C113 C57 C119:C120 C126:C128 C130 C132:C1048576">
    <cfRule type="duplicateValues" dxfId="0" priority="7505"/>
  </conditionalFormatting>
  <conditionalFormatting sqref="C1:C3 C20 C23:C24 C57:C59 C61 C72:C73 C70 C27 C102:C116 C42 C39:C40 C46:C48 C119:C123 C126:C128 C130:C1048576">
    <cfRule type="duplicateValues" dxfId="0" priority="6564"/>
  </conditionalFormatting>
  <conditionalFormatting sqref="C1:C2 C20 C39:C40 C70 C72:C73 C102:C114 C57 C119:C123 C126:C128 C132:C1048576 C130">
    <cfRule type="duplicateValues" dxfId="0" priority="7261"/>
  </conditionalFormatting>
  <conditionalFormatting sqref="C1:C2 C20 C39:C40 C70 C72:C73 C102:C113 C57 C119:C123 C126:C128 C132:C1048576 C130">
    <cfRule type="duplicateValues" dxfId="0" priority="7454"/>
  </conditionalFormatting>
  <conditionalFormatting sqref="C1:C3 C20 C23:C24 C57:C59 C70 C72:C73 C102:C116 C42 C39:C40 C46:C48 C119:C123 C126:C128 C130:C1048576">
    <cfRule type="duplicateValues" dxfId="0" priority="6644"/>
  </conditionalFormatting>
  <conditionalFormatting sqref="C1:C2 C20 C39:C40 C70 C72:C73 C116 C102:C114 C57:C58 C119:C123 C126:C128 C132:C1048576 C130">
    <cfRule type="duplicateValues" dxfId="0" priority="7084"/>
  </conditionalFormatting>
  <conditionalFormatting sqref="C1:C2 C20 C39:C40 C70 C72:C73 C102:C114 C116 C57 C119:C123 C126:C128 C132:C1048576 C130">
    <cfRule type="duplicateValues" dxfId="0" priority="7239"/>
  </conditionalFormatting>
  <conditionalFormatting sqref="C1:C2 C20 C23 C39:C40 C70 C72:C73 C102:C114 C57:C59 C116 C119:C123 C126:C128 C132:C1048576 C130">
    <cfRule type="duplicateValues" dxfId="0" priority="6916"/>
  </conditionalFormatting>
  <conditionalFormatting sqref="C1:C2 C20 C23 C39:C40 C70 C72:C73 C102:C116 C57:C59 C119:C123 C126:C128 C130:C1048576">
    <cfRule type="duplicateValues" dxfId="0" priority="6838"/>
  </conditionalFormatting>
  <conditionalFormatting sqref="C1:C2 C20 C23 C39:C40 C70 C72:C73 C102:C116 C57:C59 C119:C123 C126:C128 C132:C1048576 C130">
    <cfRule type="duplicateValues" dxfId="0" priority="6852"/>
  </conditionalFormatting>
  <conditionalFormatting sqref="C1:C3 C20 C23:C24 C57:C59 C61 C72:C73 C70 C102:C116 C42 C39:C40 C46:C48 C119:C123 C126:C128 C130:C1048576">
    <cfRule type="duplicateValues" dxfId="0" priority="6611"/>
  </conditionalFormatting>
  <conditionalFormatting sqref="C1:C3 C20 C23:C24 C57:C59 C61 C72:C73 C70 C27:C28 C102:C116 C42 C39:C40 C46:C48 C119:C123 C126:C128 C130:C1048576">
    <cfRule type="duplicateValues" dxfId="0" priority="6202"/>
  </conditionalFormatting>
  <conditionalFormatting sqref="C1:C10 C19:C76 C80:C91 C93:C97 C101:C116 C118:C123 C126:C1048576">
    <cfRule type="duplicateValues" dxfId="0" priority="633"/>
  </conditionalFormatting>
  <conditionalFormatting sqref="C1:C10 C19:C116 C118:C123 C126:C1048576">
    <cfRule type="duplicateValues" dxfId="0" priority="296"/>
  </conditionalFormatting>
  <conditionalFormatting sqref="C1:C10 C19:C33 C57:C65 C69:C76 C80:C91 C93:C97 C101:C116 C118:C123 C126:C1048576 C35:C48">
    <cfRule type="duplicateValues" dxfId="0" priority="1260"/>
  </conditionalFormatting>
  <conditionalFormatting sqref="C1:C4 C10 C20 C23:C29 C57:C59 C61 C70 C72:C76 C80:C83 C91 C93:C94 C87:C88 C42:C48 C97 C101:C116 C39:C40 C35:C36 C119:C123 C126:C128 C130:C1048576">
    <cfRule type="duplicateValues" dxfId="0" priority="3458"/>
  </conditionalFormatting>
  <conditionalFormatting sqref="C1:C4 C10 C20 C23:C29 C57:C59 C61 C70 C72:C73 C91 C93:C94 C81:C83 C87:C88 C97 C42:C48 C101:C116 C39:C40 C35:C36 C119:C123 C126:C128 C130:C1048576">
    <cfRule type="duplicateValues" dxfId="0" priority="4132"/>
  </conditionalFormatting>
  <conditionalFormatting sqref="C1:C4 C10 C20:C29 C57:C59 C61 C72:C76 C70 C91 C93:C94 C87:C88 C80:C83 C42:C48 C97 C101:C116 C35:C36 C39:C40 C119:C123 C126:C128 C130:C1048576">
    <cfRule type="duplicateValues" dxfId="0" priority="3282"/>
  </conditionalFormatting>
  <conditionalFormatting sqref="C1:C10 C19:C65 C69:C76 C80:C91 C93:C97 C101:C116 C118:C123 C126:C1048576">
    <cfRule type="duplicateValues" dxfId="0" priority="778"/>
  </conditionalFormatting>
  <conditionalFormatting sqref="C1:C4 C10 C20 C23:C24 C57:C59 C61 C70 C72:C73 C81:C82 C102:C116 C27:C28 C42 C39:C40 C46:C48 C119:C123 C126:C128 C130:C1048576">
    <cfRule type="duplicateValues" dxfId="0" priority="5951"/>
  </conditionalFormatting>
  <conditionalFormatting sqref="C1:C4 C10 C20:C29 C57:C59 C61 C70 C72:C76 C80:C83 C91 C93:C94 C87:C88 C42:C48 C97 C101:C116 C35:C37 C39:C40 C119:C123 C126:C128 C130:C1048576">
    <cfRule type="duplicateValues" dxfId="0" priority="3121"/>
  </conditionalFormatting>
  <conditionalFormatting sqref="C1:C4 C10 C20 C23:C29 C57:C59 C61 C72:C73 C70 C81:C82 C101:C116 C42:C48 C39:C40 C35 C119:C123 C126:C128 C130:C1048576">
    <cfRule type="duplicateValues" dxfId="0" priority="5457"/>
  </conditionalFormatting>
  <conditionalFormatting sqref="C1:C4 C10 C20 C23:C28 C57:C59 C61 C72:C73 C70 C81:C82 C42:C48 C101:C116 C39:C40 C119:C123 C126:C128 C130:C1048576">
    <cfRule type="duplicateValues" dxfId="0" priority="5575"/>
  </conditionalFormatting>
  <conditionalFormatting sqref="C1:C4 C10 C20 C23:C28 C57:C59 C61 C72:C73 C70 C81:C82 C42:C48 C102:C116 C39:C40 C119:C123 C126:C128 C130:C1048576">
    <cfRule type="duplicateValues" dxfId="0" priority="5768"/>
  </conditionalFormatting>
  <conditionalFormatting sqref="C1:C4 C10 C20 C23:C29 C57:C59 C61 C70 C72:C73 C91 C93:C94 C81:C83 C87:C88 C97 C42:C48 C101:C116 C39:C40 C35 C119:C123 C126:C128 C130:C1048576">
    <cfRule type="duplicateValues" dxfId="0" priority="4293"/>
  </conditionalFormatting>
  <conditionalFormatting sqref="C1:C4 C10 C19:C33 C57:C59 C69:C76 C61:C65 C80:C83 C87:C91 C93:C95 C101:C116 C118:C123 C126:C1048576 C97 C42:C48 C35:C40">
    <cfRule type="duplicateValues" dxfId="0" priority="1843"/>
  </conditionalFormatting>
  <conditionalFormatting sqref="C1:C4 C10 C20:C29 C57:C59 C61 C72:C76 C70 C87:C88 C91 C93:C94 C80:C83 C101:C116 C118:C123 C126:C1048576 C97 C39:C40 C35:C37 C42:C48">
    <cfRule type="duplicateValues" dxfId="0" priority="3045"/>
  </conditionalFormatting>
  <conditionalFormatting sqref="C1:C4 C10 C19:C29 C57:C59 C61 C70:C76 C87:C88 C80:C83 C91 C93:C94 C101:C116 C118:C123 C126:C1048576 C97 C39:C40 C35:C37 C42:C48">
    <cfRule type="duplicateValues" dxfId="0" priority="2572"/>
  </conditionalFormatting>
  <conditionalFormatting sqref="C1:C4 C10 C19:C33 C57:C65 C69:C76 C80:C91 C93:C97 C101:C116 C118:C123 C126:C1048576 C42:C48 C35:C40">
    <cfRule type="duplicateValues" dxfId="0" priority="1622"/>
  </conditionalFormatting>
  <conditionalFormatting sqref="C1:C4 C10 C19:C29 C57:C59 C72:C76 C70 C61 C87:C88 C80:C83 C91 C93:C94 C101:C116 C118:C123 C126:C1048576 C97 C39:C40 C35:C37 C42:C48">
    <cfRule type="duplicateValues" dxfId="0" priority="2815"/>
  </conditionalFormatting>
  <conditionalFormatting sqref="C1:C4 C10 C19:C29 C57:C59 C61 C70:C76 C80:C83 C87:C91 C93:C95 C101:C116 C118:C123 C126:C1048576 C97 C39:C40 C35:C37 C42:C48">
    <cfRule type="duplicateValues" dxfId="0" priority="2324"/>
  </conditionalFormatting>
  <conditionalFormatting sqref="C1:C4 C10 C19:C33 C57:C59 C61 C70:C76 C80:C83 C87:C91 C93:C95 C101:C116 C118:C123 C126:C1048576 C97 C42:C48 C39:C40 C35:C37">
    <cfRule type="duplicateValues" dxfId="0" priority="2151"/>
  </conditionalFormatting>
  <pageMargins left="0.275" right="0.196527777777778" top="0.118055555555556" bottom="0.354166666666667" header="0.118055555555556" footer="0.156944444444444"/>
  <pageSetup paperSize="9" scale="50" orientation="portrait" horizontalDpi="600"/>
  <headerFooter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P397"/>
  <sheetViews>
    <sheetView zoomScale="130" zoomScaleNormal="130" workbookViewId="0">
      <pane xSplit="2" ySplit="4" topLeftCell="W42" activePane="bottomRight" state="frozen"/>
      <selection/>
      <selection pane="topRight"/>
      <selection pane="bottomLeft"/>
      <selection pane="bottomRight" activeCell="Y362" sqref="Y362"/>
    </sheetView>
  </sheetViews>
  <sheetFormatPr defaultColWidth="9" defaultRowHeight="12"/>
  <cols>
    <col min="1" max="1" width="8.75" style="45" customWidth="1"/>
    <col min="2" max="2" width="6.63333333333333" style="45" customWidth="1"/>
    <col min="3" max="3" width="4.275" style="45" customWidth="1"/>
    <col min="4" max="34" width="7.175" style="45" customWidth="1"/>
    <col min="35" max="35" width="7.75" style="45" customWidth="1"/>
    <col min="36" max="36" width="11" style="45" customWidth="1"/>
    <col min="37" max="37" width="7.63333333333333" style="45" customWidth="1"/>
    <col min="38" max="38" width="5.5" style="45" customWidth="1"/>
    <col min="39" max="39" width="10.3833333333333" style="45" customWidth="1"/>
    <col min="40" max="40" width="7.88333333333333" style="45" customWidth="1"/>
    <col min="41" max="41" width="8" style="47" customWidth="1"/>
    <col min="42" max="42" width="9" style="45" customWidth="1"/>
    <col min="43" max="16254" width="9" style="45"/>
    <col min="16255" max="16384" width="9" style="48"/>
  </cols>
  <sheetData>
    <row r="1" s="45" customFormat="1" ht="30" customHeight="1" spans="1:42">
      <c r="A1" s="49" t="s">
        <v>174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105"/>
      <c r="AK1" s="105"/>
      <c r="AL1" s="106">
        <v>2025</v>
      </c>
      <c r="AM1" s="106"/>
      <c r="AN1" s="107">
        <v>7</v>
      </c>
      <c r="AO1" s="114"/>
      <c r="AP1" s="114"/>
    </row>
    <row r="2" s="45" customFormat="1" ht="21" customHeight="1" spans="1:42">
      <c r="A2" s="49" t="str">
        <f>AL1&amp;"年"&amp;AN1&amp;"月"&amp;"("&amp;TEXT(DATE(AL1,AN1,1),"mm月dd日")&amp;"-"&amp;TEXT(EOMONTH(DATE(AL1,AN1,1),0),"mm月dd日")&amp;")"&amp;AJ1&amp;AJ2&amp;"考勤表"</f>
        <v>2025年7月(07月01日-07月31日)金属件厂焊接车间考勤表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108" t="s">
        <v>175</v>
      </c>
      <c r="AK2" s="108"/>
      <c r="AL2" s="108"/>
      <c r="AM2" s="50" t="s">
        <v>176</v>
      </c>
      <c r="AN2" s="109"/>
      <c r="AO2" s="114"/>
      <c r="AP2" s="114"/>
    </row>
    <row r="3" s="45" customFormat="1" ht="15" customHeight="1" spans="1:42">
      <c r="A3" s="51" t="s">
        <v>177</v>
      </c>
      <c r="B3" s="52" t="s">
        <v>178</v>
      </c>
      <c r="C3" s="52" t="s">
        <v>179</v>
      </c>
      <c r="D3" s="53">
        <f t="shared" ref="D3:AE3" si="0">DATE($AL$1,$AN$1,1)+COLUMN(A:A)-1</f>
        <v>45839</v>
      </c>
      <c r="E3" s="53">
        <f t="shared" si="0"/>
        <v>45840</v>
      </c>
      <c r="F3" s="53">
        <f t="shared" si="0"/>
        <v>45841</v>
      </c>
      <c r="G3" s="53">
        <f t="shared" si="0"/>
        <v>45842</v>
      </c>
      <c r="H3" s="53">
        <f t="shared" si="0"/>
        <v>45843</v>
      </c>
      <c r="I3" s="53">
        <f t="shared" si="0"/>
        <v>45844</v>
      </c>
      <c r="J3" s="53">
        <f t="shared" si="0"/>
        <v>45845</v>
      </c>
      <c r="K3" s="53">
        <f t="shared" si="0"/>
        <v>45846</v>
      </c>
      <c r="L3" s="53">
        <f t="shared" si="0"/>
        <v>45847</v>
      </c>
      <c r="M3" s="53">
        <f t="shared" si="0"/>
        <v>45848</v>
      </c>
      <c r="N3" s="53">
        <f t="shared" si="0"/>
        <v>45849</v>
      </c>
      <c r="O3" s="53">
        <f t="shared" si="0"/>
        <v>45850</v>
      </c>
      <c r="P3" s="53">
        <f t="shared" si="0"/>
        <v>45851</v>
      </c>
      <c r="Q3" s="53">
        <f t="shared" si="0"/>
        <v>45852</v>
      </c>
      <c r="R3" s="53">
        <f t="shared" si="0"/>
        <v>45853</v>
      </c>
      <c r="S3" s="53">
        <f t="shared" si="0"/>
        <v>45854</v>
      </c>
      <c r="T3" s="53">
        <f t="shared" si="0"/>
        <v>45855</v>
      </c>
      <c r="U3" s="53">
        <f t="shared" si="0"/>
        <v>45856</v>
      </c>
      <c r="V3" s="53">
        <f t="shared" si="0"/>
        <v>45857</v>
      </c>
      <c r="W3" s="53">
        <f t="shared" si="0"/>
        <v>45858</v>
      </c>
      <c r="X3" s="53">
        <f t="shared" si="0"/>
        <v>45859</v>
      </c>
      <c r="Y3" s="53">
        <f t="shared" si="0"/>
        <v>45860</v>
      </c>
      <c r="Z3" s="53">
        <f t="shared" si="0"/>
        <v>45861</v>
      </c>
      <c r="AA3" s="53">
        <f t="shared" si="0"/>
        <v>45862</v>
      </c>
      <c r="AB3" s="53">
        <f t="shared" si="0"/>
        <v>45863</v>
      </c>
      <c r="AC3" s="53">
        <f t="shared" si="0"/>
        <v>45864</v>
      </c>
      <c r="AD3" s="53">
        <f t="shared" si="0"/>
        <v>45865</v>
      </c>
      <c r="AE3" s="53">
        <f t="shared" si="0"/>
        <v>45866</v>
      </c>
      <c r="AF3" s="53">
        <f>IF(DAY(DATE($AL$1,$AN$1,1)+COLUMN(AC:AC)-1)&lt;5,"",DATE($AL$1,$AN$1,1)+COLUMN(AC:AC)-1)</f>
        <v>45867</v>
      </c>
      <c r="AG3" s="53">
        <f>IF(DAY(DATE($AL$1,$AN$1,1)+COLUMN(AD:AD)-1)&lt;5,"",DATE($AL$1,$AN$1,1)+COLUMN(AD:AD)-1)</f>
        <v>45868</v>
      </c>
      <c r="AH3" s="53">
        <f>IF(DAY(DATE($AL$1,$AN$1,1)+COLUMN(AE:AE)-1)&lt;5,"",DATE($AL$1,$AN$1,1)+COLUMN(AE:AE)-1)</f>
        <v>45869</v>
      </c>
      <c r="AI3" s="110" t="s">
        <v>180</v>
      </c>
      <c r="AJ3" s="111" t="s">
        <v>181</v>
      </c>
      <c r="AK3" s="111" t="s">
        <v>182</v>
      </c>
      <c r="AL3" s="111"/>
      <c r="AM3" s="111" t="s">
        <v>183</v>
      </c>
      <c r="AN3" s="52" t="s">
        <v>184</v>
      </c>
      <c r="AO3" s="115" t="s">
        <v>185</v>
      </c>
      <c r="AP3" s="115" t="s">
        <v>186</v>
      </c>
    </row>
    <row r="4" s="45" customFormat="1" ht="15" customHeight="1" spans="1:42">
      <c r="A4" s="51" t="s">
        <v>3</v>
      </c>
      <c r="B4" s="52"/>
      <c r="C4" s="52"/>
      <c r="D4" s="54" t="str">
        <f t="shared" ref="D4:AH4" si="1">TEXT(D3,"aaa")</f>
        <v>二</v>
      </c>
      <c r="E4" s="54" t="str">
        <f t="shared" si="1"/>
        <v>三</v>
      </c>
      <c r="F4" s="54" t="str">
        <f t="shared" si="1"/>
        <v>四</v>
      </c>
      <c r="G4" s="54" t="str">
        <f t="shared" si="1"/>
        <v>五</v>
      </c>
      <c r="H4" s="54" t="str">
        <f t="shared" si="1"/>
        <v>六</v>
      </c>
      <c r="I4" s="54" t="str">
        <f t="shared" si="1"/>
        <v>日</v>
      </c>
      <c r="J4" s="54" t="str">
        <f t="shared" si="1"/>
        <v>一</v>
      </c>
      <c r="K4" s="54" t="str">
        <f t="shared" si="1"/>
        <v>二</v>
      </c>
      <c r="L4" s="54" t="str">
        <f t="shared" si="1"/>
        <v>三</v>
      </c>
      <c r="M4" s="54" t="str">
        <f t="shared" si="1"/>
        <v>四</v>
      </c>
      <c r="N4" s="54" t="str">
        <f t="shared" si="1"/>
        <v>五</v>
      </c>
      <c r="O4" s="54" t="str">
        <f t="shared" si="1"/>
        <v>六</v>
      </c>
      <c r="P4" s="54" t="str">
        <f t="shared" si="1"/>
        <v>日</v>
      </c>
      <c r="Q4" s="54" t="str">
        <f t="shared" si="1"/>
        <v>一</v>
      </c>
      <c r="R4" s="54" t="str">
        <f t="shared" si="1"/>
        <v>二</v>
      </c>
      <c r="S4" s="54" t="str">
        <f t="shared" si="1"/>
        <v>三</v>
      </c>
      <c r="T4" s="54" t="str">
        <f t="shared" si="1"/>
        <v>四</v>
      </c>
      <c r="U4" s="54" t="str">
        <f t="shared" si="1"/>
        <v>五</v>
      </c>
      <c r="V4" s="54" t="str">
        <f t="shared" si="1"/>
        <v>六</v>
      </c>
      <c r="W4" s="54" t="str">
        <f t="shared" si="1"/>
        <v>日</v>
      </c>
      <c r="X4" s="54" t="str">
        <f t="shared" si="1"/>
        <v>一</v>
      </c>
      <c r="Y4" s="54" t="str">
        <f t="shared" si="1"/>
        <v>二</v>
      </c>
      <c r="Z4" s="54" t="str">
        <f t="shared" si="1"/>
        <v>三</v>
      </c>
      <c r="AA4" s="54" t="str">
        <f t="shared" si="1"/>
        <v>四</v>
      </c>
      <c r="AB4" s="54" t="str">
        <f t="shared" si="1"/>
        <v>五</v>
      </c>
      <c r="AC4" s="54" t="str">
        <f t="shared" si="1"/>
        <v>六</v>
      </c>
      <c r="AD4" s="54" t="str">
        <f t="shared" si="1"/>
        <v>日</v>
      </c>
      <c r="AE4" s="54" t="str">
        <f t="shared" si="1"/>
        <v>一</v>
      </c>
      <c r="AF4" s="54" t="str">
        <f t="shared" si="1"/>
        <v>二</v>
      </c>
      <c r="AG4" s="54" t="str">
        <f t="shared" si="1"/>
        <v>三</v>
      </c>
      <c r="AH4" s="54" t="str">
        <f t="shared" si="1"/>
        <v>四</v>
      </c>
      <c r="AI4" s="110"/>
      <c r="AJ4" s="111"/>
      <c r="AK4" s="111" t="s">
        <v>187</v>
      </c>
      <c r="AL4" s="111" t="s">
        <v>188</v>
      </c>
      <c r="AM4" s="111"/>
      <c r="AN4" s="52"/>
      <c r="AO4" s="115"/>
      <c r="AP4" s="115"/>
    </row>
    <row r="5" s="45" customFormat="1" hidden="1" spans="1:42">
      <c r="A5" s="55" t="s">
        <v>164</v>
      </c>
      <c r="B5" s="56" t="s">
        <v>163</v>
      </c>
      <c r="C5" s="56" t="s">
        <v>163</v>
      </c>
      <c r="D5" s="57">
        <v>4</v>
      </c>
      <c r="E5" s="57"/>
      <c r="F5" s="57"/>
      <c r="G5" s="57">
        <v>4</v>
      </c>
      <c r="H5" s="57"/>
      <c r="I5" s="57"/>
      <c r="J5" s="57">
        <v>4</v>
      </c>
      <c r="K5" s="57">
        <v>4</v>
      </c>
      <c r="L5" s="57">
        <v>4</v>
      </c>
      <c r="M5" s="57">
        <v>4</v>
      </c>
      <c r="N5" s="57">
        <v>4</v>
      </c>
      <c r="O5" s="57">
        <v>4</v>
      </c>
      <c r="P5" s="57"/>
      <c r="Q5" s="57">
        <v>4</v>
      </c>
      <c r="R5" s="57">
        <v>4</v>
      </c>
      <c r="S5" s="57">
        <v>4</v>
      </c>
      <c r="T5" s="57">
        <v>4</v>
      </c>
      <c r="U5" s="57">
        <v>4</v>
      </c>
      <c r="V5" s="57"/>
      <c r="W5" s="57"/>
      <c r="X5" s="57">
        <v>4</v>
      </c>
      <c r="Y5" s="57">
        <v>4</v>
      </c>
      <c r="Z5" s="57">
        <v>4</v>
      </c>
      <c r="AA5" s="57">
        <v>4</v>
      </c>
      <c r="AB5" s="57">
        <v>4</v>
      </c>
      <c r="AC5" s="57">
        <v>4</v>
      </c>
      <c r="AD5" s="57"/>
      <c r="AE5" s="57">
        <v>4</v>
      </c>
      <c r="AF5" s="57">
        <v>4</v>
      </c>
      <c r="AG5" s="57">
        <v>4</v>
      </c>
      <c r="AH5" s="57">
        <v>4</v>
      </c>
      <c r="AI5" s="112">
        <f>IF(A5="","",COUNTIF(D5:AH6,"&gt;2")/2)</f>
        <v>23</v>
      </c>
      <c r="AJ5" s="112">
        <f>SUMPRODUCT(IFERROR((IFERROR(WEEKDAY($D$3:$AH$3,2),999)&lt;6)*D5:AH6,0))</f>
        <v>168</v>
      </c>
      <c r="AK5" s="112">
        <f>SUMPRODUCT((IFERROR(WEEKDAY($D$3:$AH$3,2),999)&lt;6)*D7:AH7)</f>
        <v>0</v>
      </c>
      <c r="AL5" s="112">
        <f>SUMPRODUCT(IFERROR((IFERROR(WEEKDAY($D$3:$AH$3,2),0)&gt;5)*D5:AH7,0))</f>
        <v>16</v>
      </c>
      <c r="AM5" s="112">
        <f>SUM(D5:AH7)</f>
        <v>184</v>
      </c>
      <c r="AN5" s="52" t="s">
        <v>189</v>
      </c>
      <c r="AO5" s="112">
        <f>SUMPRODUCT((IFERROR((D5:AH5+D6:AH6+D7:AH7),0)&gt;8)*1,IFERROR((D5:AH5+D6:AH6+D7:AH7-8),0))</f>
        <v>0</v>
      </c>
      <c r="AP5" s="112">
        <f>AM5-AO5</f>
        <v>184</v>
      </c>
    </row>
    <row r="6" s="45" customFormat="1" hidden="1" spans="1:42">
      <c r="A6" s="55"/>
      <c r="B6" s="58"/>
      <c r="C6" s="58"/>
      <c r="D6" s="57">
        <v>4</v>
      </c>
      <c r="E6" s="57"/>
      <c r="F6" s="57"/>
      <c r="G6" s="57">
        <v>4</v>
      </c>
      <c r="H6" s="57"/>
      <c r="I6" s="57"/>
      <c r="J6" s="57">
        <v>4</v>
      </c>
      <c r="K6" s="57">
        <v>4</v>
      </c>
      <c r="L6" s="57">
        <v>4</v>
      </c>
      <c r="M6" s="57">
        <v>4</v>
      </c>
      <c r="N6" s="57">
        <v>4</v>
      </c>
      <c r="O6" s="57">
        <v>4</v>
      </c>
      <c r="P6" s="57"/>
      <c r="Q6" s="57">
        <v>4</v>
      </c>
      <c r="R6" s="57">
        <v>4</v>
      </c>
      <c r="S6" s="57">
        <v>4</v>
      </c>
      <c r="T6" s="57">
        <v>4</v>
      </c>
      <c r="U6" s="57">
        <v>4</v>
      </c>
      <c r="V6" s="57"/>
      <c r="W6" s="57"/>
      <c r="X6" s="57">
        <v>4</v>
      </c>
      <c r="Y6" s="57">
        <v>4</v>
      </c>
      <c r="Z6" s="57">
        <v>4</v>
      </c>
      <c r="AA6" s="57">
        <v>4</v>
      </c>
      <c r="AB6" s="57">
        <v>4</v>
      </c>
      <c r="AC6" s="57">
        <v>4</v>
      </c>
      <c r="AD6" s="57"/>
      <c r="AE6" s="57">
        <v>4</v>
      </c>
      <c r="AF6" s="57">
        <v>4</v>
      </c>
      <c r="AG6" s="57">
        <v>4</v>
      </c>
      <c r="AH6" s="57">
        <v>4</v>
      </c>
      <c r="AI6" s="112"/>
      <c r="AJ6" s="112"/>
      <c r="AK6" s="112"/>
      <c r="AL6" s="112"/>
      <c r="AM6" s="112"/>
      <c r="AN6" s="52"/>
      <c r="AO6" s="112"/>
      <c r="AP6" s="112"/>
    </row>
    <row r="7" s="45" customFormat="1" hidden="1" spans="1:42">
      <c r="A7" s="55" t="s">
        <v>190</v>
      </c>
      <c r="B7" s="59"/>
      <c r="C7" s="59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112"/>
      <c r="AJ7" s="112"/>
      <c r="AK7" s="112"/>
      <c r="AL7" s="112"/>
      <c r="AM7" s="112"/>
      <c r="AN7" s="52"/>
      <c r="AO7" s="112"/>
      <c r="AP7" s="112"/>
    </row>
    <row r="8" s="45" customFormat="1" hidden="1" spans="1:42">
      <c r="A8" s="60" t="s">
        <v>151</v>
      </c>
      <c r="B8" s="61" t="s">
        <v>191</v>
      </c>
      <c r="C8" s="61" t="s">
        <v>191</v>
      </c>
      <c r="D8" s="62">
        <v>4</v>
      </c>
      <c r="E8" s="62">
        <v>4</v>
      </c>
      <c r="F8" s="62">
        <v>4</v>
      </c>
      <c r="G8" s="62">
        <v>4</v>
      </c>
      <c r="H8" s="63"/>
      <c r="I8" s="63"/>
      <c r="J8" s="62">
        <v>4</v>
      </c>
      <c r="K8" s="62">
        <v>4</v>
      </c>
      <c r="L8" s="62">
        <v>4</v>
      </c>
      <c r="M8" s="62">
        <v>4</v>
      </c>
      <c r="N8" s="62">
        <v>4</v>
      </c>
      <c r="O8" s="62">
        <v>4</v>
      </c>
      <c r="P8" s="63"/>
      <c r="Q8" s="62"/>
      <c r="R8" s="62">
        <v>4</v>
      </c>
      <c r="S8" s="62">
        <v>4</v>
      </c>
      <c r="T8" s="62">
        <v>2.5</v>
      </c>
      <c r="U8" s="62">
        <v>4</v>
      </c>
      <c r="V8" s="63"/>
      <c r="W8" s="63"/>
      <c r="X8" s="62">
        <v>4</v>
      </c>
      <c r="Y8" s="62">
        <v>4</v>
      </c>
      <c r="Z8" s="62">
        <v>4</v>
      </c>
      <c r="AA8" s="62">
        <v>4</v>
      </c>
      <c r="AB8" s="62">
        <v>4</v>
      </c>
      <c r="AC8" s="62"/>
      <c r="AD8" s="62"/>
      <c r="AE8" s="62">
        <v>4</v>
      </c>
      <c r="AF8" s="62">
        <v>4</v>
      </c>
      <c r="AG8" s="62">
        <v>4</v>
      </c>
      <c r="AH8" s="62">
        <v>4</v>
      </c>
      <c r="AI8" s="112">
        <f>IF(A8="","",COUNTIF(D8:AH9,"&gt;2")/2)</f>
        <v>22.5</v>
      </c>
      <c r="AJ8" s="112">
        <f>SUMPRODUCT(IFERROR((IFERROR(WEEKDAY($D$3:$AH$3,2),999)&lt;6)*D8:AH9,0))</f>
        <v>170.5</v>
      </c>
      <c r="AK8" s="112">
        <f>SUMPRODUCT((IFERROR(WEEKDAY($D$3:$AH$3,2),999)&lt;6)*D10:AH10)</f>
        <v>37</v>
      </c>
      <c r="AL8" s="112">
        <f>SUMPRODUCT(IFERROR((IFERROR(WEEKDAY($D$3:$AH$3,2),0)&gt;5)*D8:AH10,0))</f>
        <v>9</v>
      </c>
      <c r="AM8" s="112">
        <f>SUM(D8:AH10)</f>
        <v>216.5</v>
      </c>
      <c r="AN8" s="52" t="s">
        <v>189</v>
      </c>
      <c r="AO8" s="112">
        <f>SUMPRODUCT((IFERROR((D8:AH8+D9:AH9+D10:AH10),0)&gt;8)*1,IFERROR((D8:AH8+D9:AH9+D10:AH10-8),0))</f>
        <v>38</v>
      </c>
      <c r="AP8" s="112">
        <f>AM8-AO8</f>
        <v>178.5</v>
      </c>
    </row>
    <row r="9" s="45" customFormat="1" hidden="1" spans="1:42">
      <c r="A9" s="64"/>
      <c r="B9" s="61"/>
      <c r="C9" s="61"/>
      <c r="D9" s="62">
        <v>4</v>
      </c>
      <c r="E9" s="62">
        <v>4</v>
      </c>
      <c r="F9" s="62">
        <v>4</v>
      </c>
      <c r="G9" s="62">
        <v>4</v>
      </c>
      <c r="H9" s="63"/>
      <c r="I9" s="63"/>
      <c r="J9" s="62">
        <v>4</v>
      </c>
      <c r="K9" s="62">
        <v>4</v>
      </c>
      <c r="L9" s="62">
        <v>4</v>
      </c>
      <c r="M9" s="62">
        <v>4</v>
      </c>
      <c r="N9" s="62">
        <v>4</v>
      </c>
      <c r="O9" s="62">
        <v>4</v>
      </c>
      <c r="P9" s="63"/>
      <c r="Q9" s="62"/>
      <c r="R9" s="62">
        <v>4</v>
      </c>
      <c r="S9" s="62">
        <v>4</v>
      </c>
      <c r="T9" s="62"/>
      <c r="U9" s="62">
        <v>4</v>
      </c>
      <c r="V9" s="63"/>
      <c r="W9" s="63"/>
      <c r="X9" s="62">
        <v>4</v>
      </c>
      <c r="Y9" s="62">
        <v>4</v>
      </c>
      <c r="Z9" s="62">
        <v>4</v>
      </c>
      <c r="AA9" s="62">
        <v>4</v>
      </c>
      <c r="AB9" s="62">
        <v>4</v>
      </c>
      <c r="AC9" s="62"/>
      <c r="AD9" s="62"/>
      <c r="AE9" s="62">
        <v>4</v>
      </c>
      <c r="AF9" s="62">
        <v>4</v>
      </c>
      <c r="AG9" s="62">
        <v>4</v>
      </c>
      <c r="AH9" s="62">
        <v>4</v>
      </c>
      <c r="AI9" s="112"/>
      <c r="AJ9" s="112"/>
      <c r="AK9" s="112"/>
      <c r="AL9" s="112"/>
      <c r="AM9" s="112"/>
      <c r="AN9" s="52"/>
      <c r="AO9" s="112"/>
      <c r="AP9" s="112"/>
    </row>
    <row r="10" s="45" customFormat="1" hidden="1" spans="1:42">
      <c r="A10" s="65" t="s">
        <v>190</v>
      </c>
      <c r="B10" s="61"/>
      <c r="C10" s="61"/>
      <c r="D10" s="62">
        <v>1</v>
      </c>
      <c r="E10" s="62">
        <v>3</v>
      </c>
      <c r="F10" s="62">
        <v>3</v>
      </c>
      <c r="G10" s="62">
        <v>1</v>
      </c>
      <c r="H10" s="63"/>
      <c r="I10" s="63"/>
      <c r="J10" s="62">
        <v>1</v>
      </c>
      <c r="K10" s="62">
        <v>1</v>
      </c>
      <c r="L10" s="62">
        <v>1</v>
      </c>
      <c r="M10" s="62">
        <v>1.5</v>
      </c>
      <c r="N10" s="62">
        <v>2</v>
      </c>
      <c r="O10" s="62">
        <v>1</v>
      </c>
      <c r="P10" s="63"/>
      <c r="Q10" s="62"/>
      <c r="R10" s="62">
        <v>1</v>
      </c>
      <c r="S10" s="62">
        <v>3</v>
      </c>
      <c r="T10" s="62"/>
      <c r="U10" s="62">
        <v>1</v>
      </c>
      <c r="V10" s="63"/>
      <c r="W10" s="63"/>
      <c r="X10" s="62">
        <v>1</v>
      </c>
      <c r="Y10" s="62">
        <v>1.5</v>
      </c>
      <c r="Z10" s="62">
        <v>2</v>
      </c>
      <c r="AA10" s="62">
        <v>1</v>
      </c>
      <c r="AB10" s="62">
        <v>0</v>
      </c>
      <c r="AC10" s="62"/>
      <c r="AD10" s="101"/>
      <c r="AE10" s="62">
        <v>1.5</v>
      </c>
      <c r="AF10" s="62">
        <v>3.5</v>
      </c>
      <c r="AG10" s="62">
        <v>3.5</v>
      </c>
      <c r="AH10" s="62">
        <v>3.5</v>
      </c>
      <c r="AI10" s="112"/>
      <c r="AJ10" s="112"/>
      <c r="AK10" s="112"/>
      <c r="AL10" s="112"/>
      <c r="AM10" s="112"/>
      <c r="AN10" s="52"/>
      <c r="AO10" s="112"/>
      <c r="AP10" s="112"/>
    </row>
    <row r="11" s="45" customFormat="1" hidden="1" spans="1:42">
      <c r="A11" s="60" t="s">
        <v>98</v>
      </c>
      <c r="B11" s="61" t="s">
        <v>191</v>
      </c>
      <c r="C11" s="61" t="s">
        <v>191</v>
      </c>
      <c r="D11" s="62">
        <v>4</v>
      </c>
      <c r="E11" s="62"/>
      <c r="F11" s="62">
        <v>4</v>
      </c>
      <c r="G11" s="62">
        <v>4</v>
      </c>
      <c r="H11" s="63">
        <v>4</v>
      </c>
      <c r="I11" s="63">
        <v>4</v>
      </c>
      <c r="J11" s="62">
        <v>4</v>
      </c>
      <c r="K11" s="62">
        <v>4</v>
      </c>
      <c r="L11" s="62">
        <v>4</v>
      </c>
      <c r="M11" s="62">
        <v>4</v>
      </c>
      <c r="N11" s="62">
        <v>4</v>
      </c>
      <c r="O11" s="62">
        <v>4</v>
      </c>
      <c r="P11" s="63">
        <v>4</v>
      </c>
      <c r="Q11" s="62">
        <v>4</v>
      </c>
      <c r="R11" s="62">
        <v>4</v>
      </c>
      <c r="S11" s="62">
        <v>4</v>
      </c>
      <c r="T11" s="62">
        <v>4</v>
      </c>
      <c r="U11" s="62">
        <v>4</v>
      </c>
      <c r="V11" s="63">
        <v>4</v>
      </c>
      <c r="W11" s="63">
        <v>4</v>
      </c>
      <c r="X11" s="62">
        <v>4</v>
      </c>
      <c r="Y11" s="62">
        <v>4</v>
      </c>
      <c r="Z11" s="62">
        <v>4</v>
      </c>
      <c r="AA11" s="62">
        <v>4</v>
      </c>
      <c r="AB11" s="62"/>
      <c r="AC11" s="62">
        <v>4</v>
      </c>
      <c r="AD11" s="62">
        <v>4</v>
      </c>
      <c r="AE11" s="62">
        <v>4</v>
      </c>
      <c r="AF11" s="62">
        <v>4</v>
      </c>
      <c r="AG11" s="62">
        <v>4</v>
      </c>
      <c r="AH11" s="62">
        <v>4</v>
      </c>
      <c r="AI11" s="112">
        <f>IF(A11="","",COUNTIF(D11:AH12,"&gt;2")/2)</f>
        <v>29</v>
      </c>
      <c r="AJ11" s="112">
        <f>SUMPRODUCT(IFERROR((IFERROR(WEEKDAY($D$3:$AH$3,2),999)&lt;6)*D11:AH12,0))</f>
        <v>168</v>
      </c>
      <c r="AK11" s="112">
        <f>SUMPRODUCT((IFERROR(WEEKDAY($D$3:$AH$3,2),999)&lt;6)*D13:AH13)</f>
        <v>61.5</v>
      </c>
      <c r="AL11" s="112">
        <f>SUMPRODUCT(IFERROR((IFERROR(WEEKDAY($D$3:$AH$3,2),0)&gt;5)*D11:AH13,0))</f>
        <v>92.5</v>
      </c>
      <c r="AM11" s="112">
        <f>SUM(D11:AH13)</f>
        <v>322</v>
      </c>
      <c r="AN11" s="52" t="s">
        <v>189</v>
      </c>
      <c r="AO11" s="112">
        <f>SUMPRODUCT((IFERROR((D11:AH11+D12:AH12+D13:AH13),0)&gt;8)*1,IFERROR((D11:AH11+D12:AH12+D13:AH13-8),0))</f>
        <v>90</v>
      </c>
      <c r="AP11" s="112">
        <f>AM11-AO11</f>
        <v>232</v>
      </c>
    </row>
    <row r="12" s="45" customFormat="1" hidden="1" spans="1:42">
      <c r="A12" s="64"/>
      <c r="B12" s="61"/>
      <c r="C12" s="61"/>
      <c r="D12" s="62">
        <v>4</v>
      </c>
      <c r="E12" s="62"/>
      <c r="F12" s="62">
        <v>4</v>
      </c>
      <c r="G12" s="62">
        <v>4</v>
      </c>
      <c r="H12" s="63">
        <v>4</v>
      </c>
      <c r="I12" s="63">
        <v>4</v>
      </c>
      <c r="J12" s="62">
        <v>4</v>
      </c>
      <c r="K12" s="62">
        <v>4</v>
      </c>
      <c r="L12" s="62">
        <v>4</v>
      </c>
      <c r="M12" s="62">
        <v>4</v>
      </c>
      <c r="N12" s="62">
        <v>4</v>
      </c>
      <c r="O12" s="62">
        <v>4</v>
      </c>
      <c r="P12" s="63">
        <v>4</v>
      </c>
      <c r="Q12" s="62">
        <v>4</v>
      </c>
      <c r="R12" s="62">
        <v>4</v>
      </c>
      <c r="S12" s="62">
        <v>4</v>
      </c>
      <c r="T12" s="62">
        <v>4</v>
      </c>
      <c r="U12" s="62">
        <v>4</v>
      </c>
      <c r="V12" s="63">
        <v>4</v>
      </c>
      <c r="W12" s="63">
        <v>4</v>
      </c>
      <c r="X12" s="62">
        <v>4</v>
      </c>
      <c r="Y12" s="62">
        <v>4</v>
      </c>
      <c r="Z12" s="62">
        <v>4</v>
      </c>
      <c r="AA12" s="62">
        <v>4</v>
      </c>
      <c r="AB12" s="62"/>
      <c r="AC12" s="62">
        <v>4</v>
      </c>
      <c r="AD12" s="62">
        <v>4</v>
      </c>
      <c r="AE12" s="62">
        <v>4</v>
      </c>
      <c r="AF12" s="62">
        <v>4</v>
      </c>
      <c r="AG12" s="62">
        <v>4</v>
      </c>
      <c r="AH12" s="62">
        <v>4</v>
      </c>
      <c r="AI12" s="112"/>
      <c r="AJ12" s="112"/>
      <c r="AK12" s="112"/>
      <c r="AL12" s="112"/>
      <c r="AM12" s="112"/>
      <c r="AN12" s="52"/>
      <c r="AO12" s="112"/>
      <c r="AP12" s="112"/>
    </row>
    <row r="13" s="45" customFormat="1" hidden="1" spans="1:42">
      <c r="A13" s="65" t="s">
        <v>190</v>
      </c>
      <c r="B13" s="61"/>
      <c r="C13" s="61"/>
      <c r="D13" s="62">
        <v>0</v>
      </c>
      <c r="E13" s="62"/>
      <c r="F13" s="62">
        <v>4</v>
      </c>
      <c r="G13" s="62">
        <v>4</v>
      </c>
      <c r="H13" s="63">
        <v>6</v>
      </c>
      <c r="I13" s="63">
        <v>1.5</v>
      </c>
      <c r="J13" s="62">
        <v>4</v>
      </c>
      <c r="K13" s="62">
        <v>5</v>
      </c>
      <c r="L13" s="62">
        <v>1</v>
      </c>
      <c r="M13" s="62">
        <v>1.5</v>
      </c>
      <c r="N13" s="62">
        <v>2</v>
      </c>
      <c r="O13" s="62">
        <v>1</v>
      </c>
      <c r="P13" s="63">
        <v>4</v>
      </c>
      <c r="Q13" s="62">
        <v>5.5</v>
      </c>
      <c r="R13" s="62">
        <v>1</v>
      </c>
      <c r="S13" s="62">
        <v>4</v>
      </c>
      <c r="T13" s="62">
        <v>4</v>
      </c>
      <c r="U13" s="62">
        <v>1</v>
      </c>
      <c r="V13" s="63">
        <v>4</v>
      </c>
      <c r="W13" s="63">
        <v>4</v>
      </c>
      <c r="X13" s="62">
        <v>4</v>
      </c>
      <c r="Y13" s="62">
        <v>1.5</v>
      </c>
      <c r="Z13" s="62">
        <v>2</v>
      </c>
      <c r="AA13" s="62">
        <v>1</v>
      </c>
      <c r="AB13" s="62"/>
      <c r="AC13" s="62">
        <v>4</v>
      </c>
      <c r="AD13" s="62">
        <v>4</v>
      </c>
      <c r="AE13" s="62">
        <v>4</v>
      </c>
      <c r="AF13" s="62">
        <v>4</v>
      </c>
      <c r="AG13" s="62">
        <v>4</v>
      </c>
      <c r="AH13" s="62">
        <v>4</v>
      </c>
      <c r="AI13" s="112"/>
      <c r="AJ13" s="112"/>
      <c r="AK13" s="112"/>
      <c r="AL13" s="112"/>
      <c r="AM13" s="112"/>
      <c r="AN13" s="52"/>
      <c r="AO13" s="112"/>
      <c r="AP13" s="112"/>
    </row>
    <row r="14" s="45" customFormat="1" hidden="1" spans="1:42">
      <c r="A14" s="60" t="s">
        <v>97</v>
      </c>
      <c r="B14" s="61" t="s">
        <v>191</v>
      </c>
      <c r="C14" s="61" t="s">
        <v>191</v>
      </c>
      <c r="D14" s="62">
        <v>4</v>
      </c>
      <c r="E14" s="62"/>
      <c r="F14" s="62">
        <v>4</v>
      </c>
      <c r="G14" s="62">
        <v>4</v>
      </c>
      <c r="H14" s="63">
        <v>4</v>
      </c>
      <c r="I14" s="63"/>
      <c r="J14" s="62">
        <v>4</v>
      </c>
      <c r="K14" s="62">
        <v>4</v>
      </c>
      <c r="L14" s="62">
        <v>4</v>
      </c>
      <c r="M14" s="62">
        <v>4</v>
      </c>
      <c r="N14" s="62">
        <v>4</v>
      </c>
      <c r="O14" s="62">
        <v>4</v>
      </c>
      <c r="P14" s="63"/>
      <c r="Q14" s="62">
        <v>4</v>
      </c>
      <c r="R14" s="62">
        <v>4</v>
      </c>
      <c r="S14" s="62">
        <v>4</v>
      </c>
      <c r="T14" s="62">
        <v>4</v>
      </c>
      <c r="U14" s="62">
        <v>4</v>
      </c>
      <c r="V14" s="63"/>
      <c r="W14" s="63"/>
      <c r="X14" s="62"/>
      <c r="Y14" s="62">
        <v>4</v>
      </c>
      <c r="Z14" s="62">
        <v>4</v>
      </c>
      <c r="AA14" s="62"/>
      <c r="AB14" s="62">
        <v>4</v>
      </c>
      <c r="AC14" s="62">
        <v>4</v>
      </c>
      <c r="AD14" s="62"/>
      <c r="AE14" s="62">
        <v>4</v>
      </c>
      <c r="AF14" s="62">
        <v>4</v>
      </c>
      <c r="AG14" s="62"/>
      <c r="AH14" s="62">
        <v>4</v>
      </c>
      <c r="AI14" s="112">
        <f>IF(A14="","",COUNTIF(D14:AH15,"&gt;2")/2)</f>
        <v>22</v>
      </c>
      <c r="AJ14" s="112">
        <f>SUMPRODUCT(IFERROR((IFERROR(WEEKDAY($D$3:$AH$3,2),999)&lt;6)*D14:AH15,0))</f>
        <v>152</v>
      </c>
      <c r="AK14" s="112">
        <f>SUMPRODUCT((IFERROR(WEEKDAY($D$3:$AH$3,2),999)&lt;6)*D16:AH16)</f>
        <v>40</v>
      </c>
      <c r="AL14" s="112">
        <f>SUMPRODUCT(IFERROR((IFERROR(WEEKDAY($D$3:$AH$3,2),0)&gt;5)*D14:AH16,0))</f>
        <v>28</v>
      </c>
      <c r="AM14" s="112">
        <f>SUM(D14:AH16)</f>
        <v>220</v>
      </c>
      <c r="AN14" s="52" t="s">
        <v>189</v>
      </c>
      <c r="AO14" s="112">
        <f>SUMPRODUCT((IFERROR((D14:AH14+D15:AH15+D16:AH16),0)&gt;8)*1,IFERROR((D14:AH14+D15:AH15+D16:AH16-8),0))</f>
        <v>45</v>
      </c>
      <c r="AP14" s="112">
        <f>AM14-AO14</f>
        <v>175</v>
      </c>
    </row>
    <row r="15" s="45" customFormat="1" hidden="1" spans="1:42">
      <c r="A15" s="64"/>
      <c r="B15" s="61"/>
      <c r="C15" s="61"/>
      <c r="D15" s="62">
        <v>4</v>
      </c>
      <c r="E15" s="62"/>
      <c r="F15" s="62">
        <v>4</v>
      </c>
      <c r="G15" s="62">
        <v>4</v>
      </c>
      <c r="H15" s="63">
        <v>3</v>
      </c>
      <c r="I15" s="63"/>
      <c r="J15" s="62">
        <v>4</v>
      </c>
      <c r="K15" s="62">
        <v>4</v>
      </c>
      <c r="L15" s="62">
        <v>4</v>
      </c>
      <c r="M15" s="62">
        <v>4</v>
      </c>
      <c r="N15" s="62">
        <v>4</v>
      </c>
      <c r="O15" s="62">
        <v>4</v>
      </c>
      <c r="P15" s="63"/>
      <c r="Q15" s="62">
        <v>4</v>
      </c>
      <c r="R15" s="62">
        <v>4</v>
      </c>
      <c r="S15" s="62">
        <v>4</v>
      </c>
      <c r="T15" s="62">
        <v>4</v>
      </c>
      <c r="U15" s="62">
        <v>4</v>
      </c>
      <c r="V15" s="63"/>
      <c r="W15" s="63"/>
      <c r="X15" s="62"/>
      <c r="Y15" s="62">
        <v>4</v>
      </c>
      <c r="Z15" s="62">
        <v>4</v>
      </c>
      <c r="AA15" s="62"/>
      <c r="AB15" s="62">
        <v>4</v>
      </c>
      <c r="AC15" s="62">
        <v>4</v>
      </c>
      <c r="AD15" s="62"/>
      <c r="AE15" s="62">
        <v>4</v>
      </c>
      <c r="AF15" s="62">
        <v>4</v>
      </c>
      <c r="AG15" s="62"/>
      <c r="AH15" s="62">
        <v>4</v>
      </c>
      <c r="AI15" s="112"/>
      <c r="AJ15" s="112"/>
      <c r="AK15" s="112"/>
      <c r="AL15" s="112"/>
      <c r="AM15" s="112"/>
      <c r="AN15" s="52"/>
      <c r="AO15" s="112"/>
      <c r="AP15" s="112"/>
    </row>
    <row r="16" s="45" customFormat="1" hidden="1" spans="1:42">
      <c r="A16" s="65" t="s">
        <v>190</v>
      </c>
      <c r="B16" s="61"/>
      <c r="C16" s="61"/>
      <c r="D16" s="62">
        <v>1</v>
      </c>
      <c r="E16" s="62"/>
      <c r="F16" s="62">
        <v>0.5</v>
      </c>
      <c r="G16" s="62">
        <v>0.5</v>
      </c>
      <c r="H16" s="63">
        <v>0</v>
      </c>
      <c r="I16" s="63"/>
      <c r="J16" s="62">
        <v>3.5</v>
      </c>
      <c r="K16" s="62">
        <v>4</v>
      </c>
      <c r="L16" s="62">
        <v>1</v>
      </c>
      <c r="M16" s="62">
        <v>1.5</v>
      </c>
      <c r="N16" s="62">
        <v>2</v>
      </c>
      <c r="O16" s="62">
        <v>1</v>
      </c>
      <c r="P16" s="63"/>
      <c r="Q16" s="62">
        <v>3.5</v>
      </c>
      <c r="R16" s="62">
        <v>1</v>
      </c>
      <c r="S16" s="62">
        <v>3.5</v>
      </c>
      <c r="T16" s="62">
        <v>3.5</v>
      </c>
      <c r="U16" s="62">
        <v>1</v>
      </c>
      <c r="V16" s="63"/>
      <c r="W16" s="63"/>
      <c r="X16" s="62"/>
      <c r="Y16" s="62">
        <v>1.5</v>
      </c>
      <c r="Z16" s="62">
        <v>2</v>
      </c>
      <c r="AA16" s="62"/>
      <c r="AB16" s="62">
        <v>1</v>
      </c>
      <c r="AC16" s="62">
        <v>4</v>
      </c>
      <c r="AD16" s="101"/>
      <c r="AE16" s="62">
        <v>3.5</v>
      </c>
      <c r="AF16" s="62">
        <v>1.5</v>
      </c>
      <c r="AG16" s="62"/>
      <c r="AH16" s="62">
        <v>4</v>
      </c>
      <c r="AI16" s="112"/>
      <c r="AJ16" s="112"/>
      <c r="AK16" s="112"/>
      <c r="AL16" s="112"/>
      <c r="AM16" s="112"/>
      <c r="AN16" s="52"/>
      <c r="AO16" s="112"/>
      <c r="AP16" s="112"/>
    </row>
    <row r="17" s="45" customFormat="1" hidden="1" spans="1:42">
      <c r="A17" s="66" t="s">
        <v>159</v>
      </c>
      <c r="B17" s="66" t="s">
        <v>158</v>
      </c>
      <c r="C17" s="66" t="s">
        <v>158</v>
      </c>
      <c r="D17" s="57">
        <v>4</v>
      </c>
      <c r="E17" s="57">
        <v>4</v>
      </c>
      <c r="F17" s="57">
        <v>4</v>
      </c>
      <c r="G17" s="57">
        <v>4</v>
      </c>
      <c r="H17" s="57"/>
      <c r="I17" s="57"/>
      <c r="J17" s="57">
        <v>4</v>
      </c>
      <c r="K17" s="57">
        <v>4</v>
      </c>
      <c r="L17" s="57">
        <v>4</v>
      </c>
      <c r="M17" s="57">
        <v>4</v>
      </c>
      <c r="N17" s="57">
        <v>4</v>
      </c>
      <c r="O17" s="57">
        <v>4</v>
      </c>
      <c r="P17" s="57"/>
      <c r="Q17" s="57"/>
      <c r="R17" s="57"/>
      <c r="S17" s="57"/>
      <c r="T17" s="57">
        <v>4</v>
      </c>
      <c r="U17" s="57">
        <v>4</v>
      </c>
      <c r="V17" s="57"/>
      <c r="W17" s="57"/>
      <c r="X17" s="57">
        <v>4</v>
      </c>
      <c r="Y17" s="57">
        <v>4</v>
      </c>
      <c r="Z17" s="57"/>
      <c r="AA17" s="57">
        <v>4</v>
      </c>
      <c r="AB17" s="57">
        <v>4</v>
      </c>
      <c r="AC17" s="57">
        <v>4</v>
      </c>
      <c r="AD17" s="57">
        <v>4</v>
      </c>
      <c r="AE17" s="57">
        <v>4</v>
      </c>
      <c r="AF17" s="57">
        <v>4</v>
      </c>
      <c r="AG17" s="57">
        <v>4</v>
      </c>
      <c r="AH17" s="57">
        <v>4</v>
      </c>
      <c r="AI17" s="112">
        <f>IF(A17="","",COUNTIF(D17:AH18,"&gt;2")/2)</f>
        <v>22</v>
      </c>
      <c r="AJ17" s="112">
        <f>SUMPRODUCT(IFERROR((IFERROR(WEEKDAY($D$3:$AH$3,2),999)&lt;6)*D17:AH18,0))</f>
        <v>152</v>
      </c>
      <c r="AK17" s="112">
        <f>SUMPRODUCT((IFERROR(WEEKDAY($D$3:$AH$3,2),999)&lt;6)*D19:AH19)</f>
        <v>0</v>
      </c>
      <c r="AL17" s="112">
        <f>SUMPRODUCT(IFERROR((IFERROR(WEEKDAY($D$3:$AH$3,2),0)&gt;5)*D17:AH19,0))</f>
        <v>56</v>
      </c>
      <c r="AM17" s="112">
        <f>SUM(D17:AH19)</f>
        <v>208</v>
      </c>
      <c r="AN17" s="52" t="s">
        <v>189</v>
      </c>
      <c r="AO17" s="112">
        <f>SUMPRODUCT((IFERROR((D17:AH17+D18:AH18+D19:AH19),0)&gt;8)*1,IFERROR((D17:AH17+D18:AH18+D19:AH19-8),0))</f>
        <v>0</v>
      </c>
      <c r="AP17" s="112">
        <f>AM17-AO17</f>
        <v>208</v>
      </c>
    </row>
    <row r="18" s="45" customFormat="1" hidden="1" spans="1:42">
      <c r="A18" s="67"/>
      <c r="B18" s="67"/>
      <c r="C18" s="67"/>
      <c r="D18" s="57">
        <v>4</v>
      </c>
      <c r="E18" s="57">
        <v>4</v>
      </c>
      <c r="F18" s="57">
        <v>4</v>
      </c>
      <c r="G18" s="57">
        <v>4</v>
      </c>
      <c r="H18" s="57"/>
      <c r="I18" s="57"/>
      <c r="J18" s="57">
        <v>4</v>
      </c>
      <c r="K18" s="57">
        <v>4</v>
      </c>
      <c r="L18" s="57">
        <v>4</v>
      </c>
      <c r="M18" s="57">
        <v>4</v>
      </c>
      <c r="N18" s="57">
        <v>4</v>
      </c>
      <c r="O18" s="57">
        <v>4</v>
      </c>
      <c r="P18" s="57"/>
      <c r="Q18" s="57"/>
      <c r="R18" s="57"/>
      <c r="S18" s="57"/>
      <c r="T18" s="57">
        <v>4</v>
      </c>
      <c r="U18" s="57">
        <v>4</v>
      </c>
      <c r="V18" s="57"/>
      <c r="W18" s="57"/>
      <c r="X18" s="57">
        <v>4</v>
      </c>
      <c r="Y18" s="57">
        <v>4</v>
      </c>
      <c r="Z18" s="57"/>
      <c r="AA18" s="57">
        <v>4</v>
      </c>
      <c r="AB18" s="57">
        <v>4</v>
      </c>
      <c r="AC18" s="57">
        <v>4</v>
      </c>
      <c r="AD18" s="57">
        <v>4</v>
      </c>
      <c r="AE18" s="57">
        <v>4</v>
      </c>
      <c r="AF18" s="57">
        <v>4</v>
      </c>
      <c r="AG18" s="57">
        <v>4</v>
      </c>
      <c r="AH18" s="57">
        <v>4</v>
      </c>
      <c r="AI18" s="112"/>
      <c r="AJ18" s="112"/>
      <c r="AK18" s="112"/>
      <c r="AL18" s="112"/>
      <c r="AM18" s="112"/>
      <c r="AN18" s="52"/>
      <c r="AO18" s="112"/>
      <c r="AP18" s="112"/>
    </row>
    <row r="19" s="45" customFormat="1" hidden="1" spans="1:42">
      <c r="A19" s="67" t="s">
        <v>190</v>
      </c>
      <c r="B19" s="67"/>
      <c r="C19" s="67"/>
      <c r="D19" s="66"/>
      <c r="E19" s="67"/>
      <c r="F19" s="67"/>
      <c r="G19" s="67"/>
      <c r="H19" s="67">
        <v>8</v>
      </c>
      <c r="I19" s="67">
        <v>8</v>
      </c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>
        <v>8</v>
      </c>
      <c r="W19" s="67">
        <v>8</v>
      </c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112"/>
      <c r="AJ19" s="112"/>
      <c r="AK19" s="112"/>
      <c r="AL19" s="112"/>
      <c r="AM19" s="112"/>
      <c r="AN19" s="52"/>
      <c r="AO19" s="112"/>
      <c r="AP19" s="112"/>
    </row>
    <row r="20" s="45" customFormat="1" ht="14.25" spans="1:42">
      <c r="A20" s="68" t="s">
        <v>137</v>
      </c>
      <c r="B20" s="69" t="s">
        <v>192</v>
      </c>
      <c r="C20" s="69" t="s">
        <v>193</v>
      </c>
      <c r="D20" s="70">
        <v>4</v>
      </c>
      <c r="E20" s="70">
        <v>4</v>
      </c>
      <c r="F20" s="70">
        <v>4</v>
      </c>
      <c r="G20" s="70">
        <v>4</v>
      </c>
      <c r="H20" s="70">
        <v>4</v>
      </c>
      <c r="I20" s="70">
        <v>4</v>
      </c>
      <c r="J20" s="70">
        <v>4</v>
      </c>
      <c r="K20" s="70">
        <v>4</v>
      </c>
      <c r="L20" s="70">
        <v>4</v>
      </c>
      <c r="M20" s="70">
        <v>4</v>
      </c>
      <c r="N20" s="70">
        <v>4</v>
      </c>
      <c r="O20" s="70">
        <v>4</v>
      </c>
      <c r="P20" s="70">
        <v>4</v>
      </c>
      <c r="Q20" s="70">
        <v>4</v>
      </c>
      <c r="R20" s="70">
        <v>4</v>
      </c>
      <c r="S20" s="70">
        <v>4</v>
      </c>
      <c r="T20" s="70">
        <v>4</v>
      </c>
      <c r="U20" s="70">
        <v>4</v>
      </c>
      <c r="V20" s="70">
        <v>4</v>
      </c>
      <c r="W20" s="70">
        <v>4.5</v>
      </c>
      <c r="X20" s="97">
        <v>4.5</v>
      </c>
      <c r="Y20" s="70">
        <v>4.5</v>
      </c>
      <c r="Z20" s="70">
        <v>4.5</v>
      </c>
      <c r="AA20" s="70">
        <v>4.5</v>
      </c>
      <c r="AB20" s="70">
        <v>4.5</v>
      </c>
      <c r="AC20" s="90">
        <v>4.5</v>
      </c>
      <c r="AD20" s="70">
        <v>4.5</v>
      </c>
      <c r="AE20" s="70">
        <v>4.5</v>
      </c>
      <c r="AF20" s="70">
        <v>4.5</v>
      </c>
      <c r="AG20" s="70">
        <v>4.5</v>
      </c>
      <c r="AH20" s="70">
        <v>4.5</v>
      </c>
      <c r="AI20" s="112">
        <f>IF(A20="","",COUNTIF(D20:AH21,"&gt;2")/2)</f>
        <v>31</v>
      </c>
      <c r="AJ20" s="112">
        <f>SUMPRODUCT(IFERROR((IFERROR(WEEKDAY($D$3:$AH$3,2),999)&lt;6)*D20:AH21,0))</f>
        <v>187.5</v>
      </c>
      <c r="AK20" s="112">
        <f>SUMPRODUCT((IFERROR(WEEKDAY($D$3:$AH$3,2),999)&lt;6)*D22:AH22)</f>
        <v>96</v>
      </c>
      <c r="AL20" s="112">
        <f>SUMPRODUCT(IFERROR((IFERROR(WEEKDAY($D$3:$AH$3,2),0)&gt;5)*D20:AH22,0))</f>
        <v>99.5</v>
      </c>
      <c r="AM20" s="112">
        <f>SUM(D20:AH22)</f>
        <v>383</v>
      </c>
      <c r="AN20" s="52" t="s">
        <v>189</v>
      </c>
      <c r="AO20" s="112">
        <f>SUMPRODUCT((IFERROR((D20:AH20+D21:AH21+D22:AH22),0)&gt;8)*1,IFERROR((D20:AH20+D21:AH21+D22:AH22-8),0))</f>
        <v>136</v>
      </c>
      <c r="AP20" s="112">
        <f>AM20-AO20</f>
        <v>247</v>
      </c>
    </row>
    <row r="21" s="45" customFormat="1" ht="14.25" spans="1:42">
      <c r="A21" s="71"/>
      <c r="B21" s="69"/>
      <c r="C21" s="69" t="s">
        <v>194</v>
      </c>
      <c r="D21" s="70">
        <v>4</v>
      </c>
      <c r="E21" s="70">
        <v>3</v>
      </c>
      <c r="F21" s="70">
        <v>4</v>
      </c>
      <c r="G21" s="70">
        <v>4</v>
      </c>
      <c r="H21" s="70">
        <v>4</v>
      </c>
      <c r="I21" s="70">
        <v>4</v>
      </c>
      <c r="J21" s="70">
        <v>4</v>
      </c>
      <c r="K21" s="70">
        <v>4</v>
      </c>
      <c r="L21" s="70">
        <v>4</v>
      </c>
      <c r="M21" s="70">
        <v>4</v>
      </c>
      <c r="N21" s="70">
        <v>4</v>
      </c>
      <c r="O21" s="70">
        <v>4</v>
      </c>
      <c r="P21" s="70">
        <v>4</v>
      </c>
      <c r="Q21" s="70">
        <v>4</v>
      </c>
      <c r="R21" s="70">
        <v>4</v>
      </c>
      <c r="S21" s="70">
        <v>4</v>
      </c>
      <c r="T21" s="70">
        <v>4</v>
      </c>
      <c r="U21" s="70">
        <v>4</v>
      </c>
      <c r="V21" s="70">
        <v>4</v>
      </c>
      <c r="W21" s="70">
        <v>4</v>
      </c>
      <c r="X21" s="70">
        <v>4</v>
      </c>
      <c r="Y21" s="70">
        <v>4</v>
      </c>
      <c r="Z21" s="70">
        <v>4</v>
      </c>
      <c r="AA21" s="70">
        <v>4</v>
      </c>
      <c r="AB21" s="70">
        <v>4</v>
      </c>
      <c r="AC21" s="70">
        <v>4</v>
      </c>
      <c r="AD21" s="70">
        <v>4</v>
      </c>
      <c r="AE21" s="70">
        <v>4</v>
      </c>
      <c r="AF21" s="70">
        <v>4</v>
      </c>
      <c r="AG21" s="70">
        <v>4</v>
      </c>
      <c r="AH21" s="70">
        <v>4</v>
      </c>
      <c r="AI21" s="112"/>
      <c r="AJ21" s="112"/>
      <c r="AK21" s="112"/>
      <c r="AL21" s="112"/>
      <c r="AM21" s="112"/>
      <c r="AN21" s="52"/>
      <c r="AO21" s="112"/>
      <c r="AP21" s="112"/>
    </row>
    <row r="22" s="45" customFormat="1" ht="14.25" spans="1:42">
      <c r="A22" s="72"/>
      <c r="B22" s="69"/>
      <c r="C22" s="73" t="s">
        <v>190</v>
      </c>
      <c r="D22" s="74">
        <v>1</v>
      </c>
      <c r="E22" s="74"/>
      <c r="F22" s="74">
        <v>3.5</v>
      </c>
      <c r="G22" s="74">
        <v>5.5</v>
      </c>
      <c r="H22" s="74">
        <v>4.5</v>
      </c>
      <c r="I22" s="74">
        <v>3.5</v>
      </c>
      <c r="J22" s="74">
        <v>4.5</v>
      </c>
      <c r="K22" s="74">
        <v>4.5</v>
      </c>
      <c r="L22" s="74">
        <v>4.5</v>
      </c>
      <c r="M22" s="74">
        <v>4.5</v>
      </c>
      <c r="N22" s="74">
        <v>4.5</v>
      </c>
      <c r="O22" s="74">
        <v>4.5</v>
      </c>
      <c r="P22" s="74">
        <v>3</v>
      </c>
      <c r="Q22" s="74">
        <v>4.5</v>
      </c>
      <c r="R22" s="74">
        <v>4.5</v>
      </c>
      <c r="S22" s="98">
        <v>4.5</v>
      </c>
      <c r="T22" s="74">
        <v>4.5</v>
      </c>
      <c r="U22" s="74">
        <v>4.5</v>
      </c>
      <c r="V22" s="74">
        <v>4.5</v>
      </c>
      <c r="W22" s="74">
        <v>5</v>
      </c>
      <c r="X22" s="74">
        <v>5</v>
      </c>
      <c r="Y22" s="74">
        <v>5</v>
      </c>
      <c r="Z22" s="74">
        <v>5</v>
      </c>
      <c r="AA22" s="102">
        <v>5</v>
      </c>
      <c r="AB22" s="74">
        <v>3.5</v>
      </c>
      <c r="AC22" s="102">
        <v>5</v>
      </c>
      <c r="AD22" s="74">
        <v>4</v>
      </c>
      <c r="AE22" s="102">
        <v>4</v>
      </c>
      <c r="AF22" s="74">
        <v>5</v>
      </c>
      <c r="AG22" s="74">
        <v>4</v>
      </c>
      <c r="AH22" s="74">
        <v>4.5</v>
      </c>
      <c r="AI22" s="112"/>
      <c r="AJ22" s="112"/>
      <c r="AK22" s="112"/>
      <c r="AL22" s="112"/>
      <c r="AM22" s="112"/>
      <c r="AN22" s="52"/>
      <c r="AO22" s="112"/>
      <c r="AP22" s="112"/>
    </row>
    <row r="23" s="45" customFormat="1" ht="14.25" spans="1:42">
      <c r="A23" s="69" t="s">
        <v>138</v>
      </c>
      <c r="B23" s="69" t="s">
        <v>192</v>
      </c>
      <c r="C23" s="69" t="s">
        <v>193</v>
      </c>
      <c r="D23" s="70">
        <v>4.5</v>
      </c>
      <c r="E23" s="70">
        <v>4.5</v>
      </c>
      <c r="F23" s="70">
        <v>4.5</v>
      </c>
      <c r="G23" s="70">
        <v>4.5</v>
      </c>
      <c r="H23" s="70">
        <v>4.5</v>
      </c>
      <c r="I23" s="70">
        <v>4.5</v>
      </c>
      <c r="J23" s="70">
        <v>4.5</v>
      </c>
      <c r="K23" s="90">
        <v>4.5</v>
      </c>
      <c r="L23" s="90">
        <v>5.5</v>
      </c>
      <c r="M23" s="91">
        <v>4.5</v>
      </c>
      <c r="N23" s="91">
        <v>4.5</v>
      </c>
      <c r="O23" s="92">
        <v>4</v>
      </c>
      <c r="P23" s="93">
        <v>4</v>
      </c>
      <c r="Q23" s="95">
        <v>4</v>
      </c>
      <c r="R23" s="99">
        <v>4</v>
      </c>
      <c r="S23" s="93" t="s">
        <v>195</v>
      </c>
      <c r="T23" s="90">
        <v>4.5</v>
      </c>
      <c r="U23" s="90">
        <v>4.5</v>
      </c>
      <c r="V23" s="90">
        <v>4.5</v>
      </c>
      <c r="W23" s="97">
        <v>5</v>
      </c>
      <c r="X23" s="97">
        <v>5</v>
      </c>
      <c r="Y23" s="97">
        <v>5</v>
      </c>
      <c r="Z23" s="97">
        <v>5</v>
      </c>
      <c r="AA23" s="97">
        <v>5</v>
      </c>
      <c r="AB23" s="97">
        <v>5</v>
      </c>
      <c r="AC23" s="97">
        <v>5</v>
      </c>
      <c r="AD23" s="90">
        <v>4.5</v>
      </c>
      <c r="AE23" s="90">
        <v>4.5</v>
      </c>
      <c r="AF23" s="70">
        <v>1.5</v>
      </c>
      <c r="AG23" s="90">
        <v>4.5</v>
      </c>
      <c r="AH23" s="90">
        <v>4.5</v>
      </c>
      <c r="AI23" s="112">
        <f>IF(A23="","",COUNTIF(D23:AH24,"&gt;2")/2)</f>
        <v>29</v>
      </c>
      <c r="AJ23" s="112">
        <f>SUMPRODUCT(IFERROR((IFERROR(WEEKDAY($D$3:$AH$3,2),999)&lt;6)*D23:AH24,0))</f>
        <v>184.5</v>
      </c>
      <c r="AK23" s="112">
        <f>SUMPRODUCT((IFERROR(WEEKDAY($D$3:$AH$3,2),999)&lt;6)*D25:AH25)</f>
        <v>96.5</v>
      </c>
      <c r="AL23" s="112">
        <f>SUMPRODUCT(IFERROR((IFERROR(WEEKDAY($D$3:$AH$3,2),0)&gt;5)*D23:AH25,0))</f>
        <v>101.5</v>
      </c>
      <c r="AM23" s="112">
        <f>SUM(D23:AH25)</f>
        <v>382.5</v>
      </c>
      <c r="AN23" s="52" t="s">
        <v>189</v>
      </c>
      <c r="AO23" s="112">
        <f>SUMPRODUCT((IFERROR((D23:AH23+D24:AH24+D25:AH25),0)&gt;8)*1,IFERROR((D23:AH23+D24:AH24+D25:AH25-8),0))</f>
        <v>138</v>
      </c>
      <c r="AP23" s="112">
        <f>AM23-AO23</f>
        <v>244.5</v>
      </c>
    </row>
    <row r="24" s="45" customFormat="1" ht="14.25" spans="1:42">
      <c r="A24" s="69"/>
      <c r="B24" s="69"/>
      <c r="C24" s="69" t="s">
        <v>194</v>
      </c>
      <c r="D24" s="70">
        <v>4</v>
      </c>
      <c r="E24" s="70">
        <v>4</v>
      </c>
      <c r="F24" s="70">
        <v>4</v>
      </c>
      <c r="G24" s="70">
        <v>4</v>
      </c>
      <c r="H24" s="70">
        <v>4</v>
      </c>
      <c r="I24" s="70">
        <v>4</v>
      </c>
      <c r="J24" s="70">
        <v>4</v>
      </c>
      <c r="K24" s="70">
        <v>4</v>
      </c>
      <c r="L24" s="70">
        <v>4</v>
      </c>
      <c r="M24" s="92">
        <v>4</v>
      </c>
      <c r="N24" s="92">
        <v>4</v>
      </c>
      <c r="O24" s="92">
        <v>4</v>
      </c>
      <c r="P24" s="93">
        <v>4</v>
      </c>
      <c r="Q24" s="93">
        <v>4</v>
      </c>
      <c r="R24" s="92">
        <v>4</v>
      </c>
      <c r="S24" s="93">
        <v>2</v>
      </c>
      <c r="T24" s="70">
        <v>4</v>
      </c>
      <c r="U24" s="70">
        <v>4</v>
      </c>
      <c r="V24" s="70">
        <v>4</v>
      </c>
      <c r="W24" s="70">
        <v>4</v>
      </c>
      <c r="X24" s="70">
        <v>4</v>
      </c>
      <c r="Y24" s="70">
        <v>4</v>
      </c>
      <c r="Z24" s="70">
        <v>4</v>
      </c>
      <c r="AA24" s="70">
        <v>4</v>
      </c>
      <c r="AB24" s="70">
        <v>4</v>
      </c>
      <c r="AC24" s="70">
        <v>4</v>
      </c>
      <c r="AD24" s="70">
        <v>4</v>
      </c>
      <c r="AE24" s="70" t="s">
        <v>195</v>
      </c>
      <c r="AF24" s="70">
        <v>4</v>
      </c>
      <c r="AG24" s="70">
        <v>4</v>
      </c>
      <c r="AH24" s="70">
        <v>4</v>
      </c>
      <c r="AI24" s="112"/>
      <c r="AJ24" s="112"/>
      <c r="AK24" s="112"/>
      <c r="AL24" s="112"/>
      <c r="AM24" s="112"/>
      <c r="AN24" s="52"/>
      <c r="AO24" s="112"/>
      <c r="AP24" s="112"/>
    </row>
    <row r="25" s="45" customFormat="1" ht="14.25" spans="1:42">
      <c r="A25" s="69"/>
      <c r="B25" s="69"/>
      <c r="C25" s="73" t="s">
        <v>190</v>
      </c>
      <c r="D25" s="74">
        <v>4</v>
      </c>
      <c r="E25" s="74">
        <v>4</v>
      </c>
      <c r="F25" s="74">
        <v>4</v>
      </c>
      <c r="G25" s="74">
        <v>5.5</v>
      </c>
      <c r="H25" s="74">
        <v>4.5</v>
      </c>
      <c r="I25" s="73">
        <v>4.5</v>
      </c>
      <c r="J25" s="74">
        <v>4.5</v>
      </c>
      <c r="K25" s="74">
        <v>4.5</v>
      </c>
      <c r="L25" s="74">
        <v>4.5</v>
      </c>
      <c r="M25" s="92">
        <v>2.5</v>
      </c>
      <c r="N25" s="92">
        <v>2.5</v>
      </c>
      <c r="O25" s="94">
        <v>2.5</v>
      </c>
      <c r="P25" s="95">
        <v>3</v>
      </c>
      <c r="Q25" s="93">
        <v>3</v>
      </c>
      <c r="R25" s="92">
        <v>2.5</v>
      </c>
      <c r="S25" s="93">
        <v>6</v>
      </c>
      <c r="T25" s="74">
        <v>4.5</v>
      </c>
      <c r="U25" s="74">
        <v>4.5</v>
      </c>
      <c r="V25" s="74">
        <v>4.5</v>
      </c>
      <c r="W25" s="74">
        <v>5</v>
      </c>
      <c r="X25" s="74">
        <v>5</v>
      </c>
      <c r="Y25" s="74">
        <v>5</v>
      </c>
      <c r="Z25" s="74">
        <v>5</v>
      </c>
      <c r="AA25" s="102">
        <v>5</v>
      </c>
      <c r="AB25" s="74">
        <v>5</v>
      </c>
      <c r="AC25" s="102">
        <v>5</v>
      </c>
      <c r="AD25" s="74">
        <v>4.5</v>
      </c>
      <c r="AE25" s="74"/>
      <c r="AF25" s="74">
        <v>5</v>
      </c>
      <c r="AG25" s="74">
        <v>5</v>
      </c>
      <c r="AH25" s="74">
        <v>5</v>
      </c>
      <c r="AI25" s="112"/>
      <c r="AJ25" s="112"/>
      <c r="AK25" s="112"/>
      <c r="AL25" s="112"/>
      <c r="AM25" s="112"/>
      <c r="AN25" s="52"/>
      <c r="AO25" s="112"/>
      <c r="AP25" s="112"/>
    </row>
    <row r="26" s="45" customFormat="1" ht="13.5" spans="1:42">
      <c r="A26" s="75" t="s">
        <v>134</v>
      </c>
      <c r="B26" s="76" t="s">
        <v>192</v>
      </c>
      <c r="C26" s="76" t="s">
        <v>193</v>
      </c>
      <c r="D26" s="77">
        <v>4</v>
      </c>
      <c r="E26" s="77">
        <v>4</v>
      </c>
      <c r="F26" s="77">
        <v>4</v>
      </c>
      <c r="G26" s="77">
        <v>4</v>
      </c>
      <c r="H26" s="77">
        <v>4</v>
      </c>
      <c r="I26" s="77">
        <v>4</v>
      </c>
      <c r="J26" s="77">
        <v>4</v>
      </c>
      <c r="K26" s="77">
        <v>4</v>
      </c>
      <c r="L26" s="77">
        <v>4</v>
      </c>
      <c r="M26" s="77">
        <v>4</v>
      </c>
      <c r="N26" s="77"/>
      <c r="O26" s="77"/>
      <c r="P26" s="77">
        <v>4</v>
      </c>
      <c r="Q26" s="77">
        <v>4</v>
      </c>
      <c r="R26" s="77">
        <v>4</v>
      </c>
      <c r="S26" s="77">
        <v>4</v>
      </c>
      <c r="T26" s="77">
        <v>4</v>
      </c>
      <c r="U26" s="77">
        <v>4</v>
      </c>
      <c r="V26" s="77">
        <v>4</v>
      </c>
      <c r="W26" s="77">
        <v>4</v>
      </c>
      <c r="X26" s="77">
        <v>4</v>
      </c>
      <c r="Y26" s="77">
        <v>4</v>
      </c>
      <c r="Z26" s="77">
        <v>4</v>
      </c>
      <c r="AA26" s="77">
        <v>4</v>
      </c>
      <c r="AB26" s="77">
        <v>4</v>
      </c>
      <c r="AC26" s="77">
        <v>4</v>
      </c>
      <c r="AD26" s="77">
        <v>4</v>
      </c>
      <c r="AE26" s="77">
        <v>4</v>
      </c>
      <c r="AF26" s="77">
        <v>4</v>
      </c>
      <c r="AG26" s="77">
        <v>4</v>
      </c>
      <c r="AH26" s="103">
        <v>4</v>
      </c>
      <c r="AI26" s="112">
        <f>IF(A26="","",COUNTIF(D26:AH27,"&gt;2")/2)</f>
        <v>29</v>
      </c>
      <c r="AJ26" s="112">
        <f>SUMPRODUCT(IFERROR((IFERROR(WEEKDAY($D$3:$AH$3,2),999)&lt;6)*D26:AH27,0))</f>
        <v>176</v>
      </c>
      <c r="AK26" s="112">
        <f>SUMPRODUCT((IFERROR(WEEKDAY($D$3:$AH$3,2),999)&lt;6)*D28:AH28)</f>
        <v>103.5</v>
      </c>
      <c r="AL26" s="112">
        <f>SUMPRODUCT(IFERROR((IFERROR(WEEKDAY($D$3:$AH$3,2),0)&gt;5)*D26:AH28,0))</f>
        <v>88.5</v>
      </c>
      <c r="AM26" s="112">
        <f>SUM(D26:AH28)</f>
        <v>368</v>
      </c>
      <c r="AN26" s="52" t="s">
        <v>189</v>
      </c>
      <c r="AO26" s="112">
        <f>SUMPRODUCT((IFERROR((D26:AH26+D27:AH27+D28:AH28),0)&gt;8)*1,IFERROR((D26:AH26+D27:AH27+D28:AH28-8),0))</f>
        <v>136</v>
      </c>
      <c r="AP26" s="112">
        <f>AM26-AO26</f>
        <v>232</v>
      </c>
    </row>
    <row r="27" s="45" customFormat="1" ht="13.5" spans="1:42">
      <c r="A27" s="75"/>
      <c r="B27" s="76"/>
      <c r="C27" s="76" t="s">
        <v>194</v>
      </c>
      <c r="D27" s="77">
        <v>4</v>
      </c>
      <c r="E27" s="77">
        <v>4</v>
      </c>
      <c r="F27" s="77">
        <v>4</v>
      </c>
      <c r="G27" s="77">
        <v>4</v>
      </c>
      <c r="H27" s="77">
        <v>4</v>
      </c>
      <c r="I27" s="77">
        <v>4</v>
      </c>
      <c r="J27" s="77">
        <v>4</v>
      </c>
      <c r="K27" s="77">
        <v>4</v>
      </c>
      <c r="L27" s="77">
        <v>4</v>
      </c>
      <c r="M27" s="77">
        <v>4</v>
      </c>
      <c r="N27" s="77"/>
      <c r="O27" s="77"/>
      <c r="P27" s="77">
        <v>4</v>
      </c>
      <c r="Q27" s="77">
        <v>4</v>
      </c>
      <c r="R27" s="77">
        <v>4</v>
      </c>
      <c r="S27" s="77">
        <v>4</v>
      </c>
      <c r="T27" s="77">
        <v>4</v>
      </c>
      <c r="U27" s="77">
        <v>4</v>
      </c>
      <c r="V27" s="77">
        <v>4</v>
      </c>
      <c r="W27" s="77">
        <v>4</v>
      </c>
      <c r="X27" s="77">
        <v>4</v>
      </c>
      <c r="Y27" s="77">
        <v>4</v>
      </c>
      <c r="Z27" s="77">
        <v>4</v>
      </c>
      <c r="AA27" s="77">
        <v>4</v>
      </c>
      <c r="AB27" s="77">
        <v>4</v>
      </c>
      <c r="AC27" s="77">
        <v>4</v>
      </c>
      <c r="AD27" s="77">
        <v>4</v>
      </c>
      <c r="AE27" s="77">
        <v>4</v>
      </c>
      <c r="AF27" s="77">
        <v>4</v>
      </c>
      <c r="AG27" s="77">
        <v>4</v>
      </c>
      <c r="AH27" s="103">
        <v>4</v>
      </c>
      <c r="AI27" s="112"/>
      <c r="AJ27" s="112"/>
      <c r="AK27" s="112"/>
      <c r="AL27" s="112"/>
      <c r="AM27" s="112"/>
      <c r="AN27" s="52"/>
      <c r="AO27" s="112"/>
      <c r="AP27" s="112"/>
    </row>
    <row r="28" s="45" customFormat="1" ht="13.5" spans="1:42">
      <c r="A28" s="75"/>
      <c r="B28" s="76"/>
      <c r="C28" s="76" t="s">
        <v>190</v>
      </c>
      <c r="D28" s="77">
        <v>4.5</v>
      </c>
      <c r="E28" s="77">
        <v>4.5</v>
      </c>
      <c r="F28" s="77">
        <v>3.5</v>
      </c>
      <c r="G28" s="76">
        <v>5.5</v>
      </c>
      <c r="H28" s="77">
        <v>4</v>
      </c>
      <c r="I28" s="76">
        <v>4</v>
      </c>
      <c r="J28" s="76">
        <v>3.5</v>
      </c>
      <c r="K28" s="76">
        <v>4.5</v>
      </c>
      <c r="L28" s="76">
        <v>4.5</v>
      </c>
      <c r="M28" s="76">
        <v>2.5</v>
      </c>
      <c r="N28" s="61"/>
      <c r="O28" s="61"/>
      <c r="P28" s="61">
        <v>3</v>
      </c>
      <c r="Q28" s="61">
        <v>4.5</v>
      </c>
      <c r="R28" s="61">
        <v>4.5</v>
      </c>
      <c r="S28" s="61">
        <v>4.5</v>
      </c>
      <c r="T28" s="61">
        <v>4.5</v>
      </c>
      <c r="U28" s="61">
        <v>4.5</v>
      </c>
      <c r="V28" s="61">
        <v>4.5</v>
      </c>
      <c r="W28" s="61">
        <v>5.5</v>
      </c>
      <c r="X28" s="61">
        <v>5.5</v>
      </c>
      <c r="Y28" s="61">
        <v>5.5</v>
      </c>
      <c r="Z28" s="61">
        <v>5</v>
      </c>
      <c r="AA28" s="61">
        <v>6.5</v>
      </c>
      <c r="AB28" s="61">
        <v>5.5</v>
      </c>
      <c r="AC28" s="61">
        <v>6</v>
      </c>
      <c r="AD28" s="61">
        <v>5.5</v>
      </c>
      <c r="AE28" s="61">
        <v>5</v>
      </c>
      <c r="AF28" s="103">
        <v>5</v>
      </c>
      <c r="AG28" s="103">
        <v>5</v>
      </c>
      <c r="AH28" s="103">
        <v>5</v>
      </c>
      <c r="AI28" s="112"/>
      <c r="AJ28" s="112"/>
      <c r="AK28" s="112"/>
      <c r="AL28" s="112"/>
      <c r="AM28" s="112"/>
      <c r="AN28" s="52"/>
      <c r="AO28" s="112"/>
      <c r="AP28" s="112"/>
    </row>
    <row r="29" s="45" customFormat="1" spans="1:42">
      <c r="A29" s="75" t="s">
        <v>136</v>
      </c>
      <c r="B29" s="75" t="s">
        <v>192</v>
      </c>
      <c r="C29" s="75" t="s">
        <v>193</v>
      </c>
      <c r="D29" s="77">
        <v>4</v>
      </c>
      <c r="E29" s="77">
        <v>4</v>
      </c>
      <c r="F29" s="77">
        <v>4</v>
      </c>
      <c r="G29" s="77">
        <v>4</v>
      </c>
      <c r="H29" s="77">
        <v>4</v>
      </c>
      <c r="I29" s="77"/>
      <c r="J29" s="77">
        <v>4</v>
      </c>
      <c r="K29" s="77">
        <v>4</v>
      </c>
      <c r="L29" s="77">
        <v>4</v>
      </c>
      <c r="M29" s="77">
        <v>4</v>
      </c>
      <c r="N29" s="77">
        <v>4</v>
      </c>
      <c r="O29" s="77">
        <v>4</v>
      </c>
      <c r="P29" s="77">
        <v>4</v>
      </c>
      <c r="Q29" s="77">
        <v>4</v>
      </c>
      <c r="R29" s="77">
        <v>4</v>
      </c>
      <c r="S29" s="77">
        <v>4</v>
      </c>
      <c r="T29" s="77">
        <v>4</v>
      </c>
      <c r="U29" s="77">
        <v>4</v>
      </c>
      <c r="V29" s="77">
        <v>4</v>
      </c>
      <c r="W29" s="77">
        <v>4</v>
      </c>
      <c r="X29" s="77">
        <v>4</v>
      </c>
      <c r="Y29" s="77">
        <v>4</v>
      </c>
      <c r="Z29" s="77">
        <v>4</v>
      </c>
      <c r="AA29" s="77">
        <v>4</v>
      </c>
      <c r="AB29" s="77">
        <v>4</v>
      </c>
      <c r="AC29" s="77">
        <v>4</v>
      </c>
      <c r="AD29" s="77">
        <v>4</v>
      </c>
      <c r="AE29" s="77">
        <v>4</v>
      </c>
      <c r="AF29" s="77">
        <v>4</v>
      </c>
      <c r="AG29" s="77">
        <v>4</v>
      </c>
      <c r="AH29" s="77">
        <v>4</v>
      </c>
      <c r="AI29" s="112">
        <f>IF(A29="","",COUNTIF(D29:AH30,"&gt;2")/2)</f>
        <v>30</v>
      </c>
      <c r="AJ29" s="112">
        <f>SUMPRODUCT(IFERROR((IFERROR(WEEKDAY($D$3:$AH$3,2),999)&lt;6)*D29:AH30,0))</f>
        <v>183.5</v>
      </c>
      <c r="AK29" s="112">
        <f>SUMPRODUCT((IFERROR(WEEKDAY($D$3:$AH$3,2),999)&lt;6)*D31:AH31)</f>
        <v>90.5</v>
      </c>
      <c r="AL29" s="112">
        <f>SUMPRODUCT(IFERROR((IFERROR(WEEKDAY($D$3:$AH$3,2),0)&gt;5)*D29:AH31,0))</f>
        <v>84.5</v>
      </c>
      <c r="AM29" s="112">
        <f>SUM(D29:AH31)</f>
        <v>358.5</v>
      </c>
      <c r="AN29" s="52" t="s">
        <v>189</v>
      </c>
      <c r="AO29" s="112">
        <f>SUMPRODUCT((IFERROR((D29:AH29+D30:AH30+D31:AH31),0)&gt;8)*1,IFERROR((D29:AH29+D30:AH30+D31:AH31-8),0))</f>
        <v>119</v>
      </c>
      <c r="AP29" s="112">
        <f>AM29-AO29</f>
        <v>239.5</v>
      </c>
    </row>
    <row r="30" s="45" customFormat="1" spans="1:42">
      <c r="A30" s="75"/>
      <c r="B30" s="75"/>
      <c r="C30" s="75" t="s">
        <v>194</v>
      </c>
      <c r="D30" s="77">
        <v>3.5</v>
      </c>
      <c r="E30" s="77">
        <v>4</v>
      </c>
      <c r="F30" s="77">
        <v>4</v>
      </c>
      <c r="G30" s="77">
        <v>4</v>
      </c>
      <c r="H30" s="77">
        <v>4</v>
      </c>
      <c r="I30" s="77"/>
      <c r="J30" s="77">
        <v>4</v>
      </c>
      <c r="K30" s="77">
        <v>4</v>
      </c>
      <c r="L30" s="77">
        <v>4</v>
      </c>
      <c r="M30" s="77">
        <v>4</v>
      </c>
      <c r="N30" s="77">
        <v>4</v>
      </c>
      <c r="O30" s="77">
        <v>4</v>
      </c>
      <c r="P30" s="77">
        <v>4</v>
      </c>
      <c r="Q30" s="77">
        <v>4</v>
      </c>
      <c r="R30" s="77">
        <v>4</v>
      </c>
      <c r="S30" s="77">
        <v>4</v>
      </c>
      <c r="T30" s="77">
        <v>4</v>
      </c>
      <c r="U30" s="77">
        <v>4</v>
      </c>
      <c r="V30" s="77">
        <v>4</v>
      </c>
      <c r="W30" s="77">
        <v>4</v>
      </c>
      <c r="X30" s="77">
        <v>4</v>
      </c>
      <c r="Y30" s="77">
        <v>4</v>
      </c>
      <c r="Z30" s="77">
        <v>4</v>
      </c>
      <c r="AA30" s="77">
        <v>4</v>
      </c>
      <c r="AB30" s="77">
        <v>4</v>
      </c>
      <c r="AC30" s="77">
        <v>4</v>
      </c>
      <c r="AD30" s="77">
        <v>4</v>
      </c>
      <c r="AE30" s="77">
        <v>4</v>
      </c>
      <c r="AF30" s="77">
        <v>4</v>
      </c>
      <c r="AG30" s="77">
        <v>4</v>
      </c>
      <c r="AH30" s="77">
        <v>4</v>
      </c>
      <c r="AI30" s="112"/>
      <c r="AJ30" s="112"/>
      <c r="AK30" s="112"/>
      <c r="AL30" s="112"/>
      <c r="AM30" s="112"/>
      <c r="AN30" s="52"/>
      <c r="AO30" s="112"/>
      <c r="AP30" s="112"/>
    </row>
    <row r="31" s="45" customFormat="1" spans="1:42">
      <c r="A31" s="75"/>
      <c r="B31" s="75"/>
      <c r="C31" s="75" t="s">
        <v>190</v>
      </c>
      <c r="D31" s="61"/>
      <c r="E31" s="61">
        <v>3</v>
      </c>
      <c r="F31" s="61"/>
      <c r="G31" s="61">
        <v>4.5</v>
      </c>
      <c r="H31" s="61">
        <v>4.5</v>
      </c>
      <c r="I31" s="61"/>
      <c r="J31" s="61">
        <v>4.5</v>
      </c>
      <c r="K31" s="61">
        <v>4.5</v>
      </c>
      <c r="L31" s="61">
        <v>2</v>
      </c>
      <c r="M31" s="61">
        <v>0.5</v>
      </c>
      <c r="N31" s="61">
        <v>4.5</v>
      </c>
      <c r="O31" s="61">
        <v>4.5</v>
      </c>
      <c r="P31" s="61">
        <v>2.5</v>
      </c>
      <c r="Q31" s="61">
        <v>4.5</v>
      </c>
      <c r="R31" s="61">
        <v>4.5</v>
      </c>
      <c r="S31" s="61">
        <v>2.5</v>
      </c>
      <c r="T31" s="61">
        <v>4.5</v>
      </c>
      <c r="U31" s="61">
        <v>4.5</v>
      </c>
      <c r="V31" s="61">
        <v>4.5</v>
      </c>
      <c r="W31" s="61">
        <v>2.5</v>
      </c>
      <c r="X31" s="61">
        <v>5.5</v>
      </c>
      <c r="Y31" s="61">
        <v>5.5</v>
      </c>
      <c r="Z31" s="61">
        <v>5.5</v>
      </c>
      <c r="AA31" s="61">
        <v>4.5</v>
      </c>
      <c r="AB31" s="61">
        <v>5.5</v>
      </c>
      <c r="AC31" s="61">
        <v>4.5</v>
      </c>
      <c r="AD31" s="61">
        <v>5.5</v>
      </c>
      <c r="AE31" s="75">
        <v>5</v>
      </c>
      <c r="AF31" s="75">
        <v>5</v>
      </c>
      <c r="AG31" s="75">
        <v>5</v>
      </c>
      <c r="AH31" s="75">
        <v>5</v>
      </c>
      <c r="AI31" s="112"/>
      <c r="AJ31" s="112"/>
      <c r="AK31" s="112"/>
      <c r="AL31" s="112"/>
      <c r="AM31" s="112"/>
      <c r="AN31" s="52"/>
      <c r="AO31" s="112"/>
      <c r="AP31" s="112"/>
    </row>
    <row r="32" s="45" customFormat="1" spans="1:42">
      <c r="A32" s="75" t="s">
        <v>139</v>
      </c>
      <c r="B32" s="75" t="s">
        <v>192</v>
      </c>
      <c r="C32" s="75" t="s">
        <v>193</v>
      </c>
      <c r="D32" s="77">
        <v>4</v>
      </c>
      <c r="E32" s="77">
        <v>4</v>
      </c>
      <c r="F32" s="77" t="s">
        <v>195</v>
      </c>
      <c r="G32" s="77">
        <v>4</v>
      </c>
      <c r="H32" s="77">
        <v>4</v>
      </c>
      <c r="I32" s="77">
        <v>4</v>
      </c>
      <c r="J32" s="77">
        <v>4</v>
      </c>
      <c r="K32" s="77">
        <v>4</v>
      </c>
      <c r="L32" s="77">
        <v>4</v>
      </c>
      <c r="M32" s="77">
        <v>4</v>
      </c>
      <c r="N32" s="77">
        <v>4</v>
      </c>
      <c r="O32" s="77">
        <v>4</v>
      </c>
      <c r="P32" s="77">
        <v>4</v>
      </c>
      <c r="Q32" s="77">
        <v>4</v>
      </c>
      <c r="R32" s="77">
        <v>4</v>
      </c>
      <c r="S32" s="77">
        <v>4</v>
      </c>
      <c r="T32" s="77">
        <v>4</v>
      </c>
      <c r="U32" s="77">
        <v>4</v>
      </c>
      <c r="V32" s="77">
        <v>4</v>
      </c>
      <c r="W32" s="77">
        <v>4</v>
      </c>
      <c r="X32" s="77">
        <v>4</v>
      </c>
      <c r="Y32" s="77">
        <v>4</v>
      </c>
      <c r="Z32" s="77">
        <v>4</v>
      </c>
      <c r="AA32" s="77">
        <v>4</v>
      </c>
      <c r="AB32" s="77">
        <v>4</v>
      </c>
      <c r="AC32" s="77">
        <v>4</v>
      </c>
      <c r="AD32" s="77">
        <v>4</v>
      </c>
      <c r="AE32" s="77">
        <v>4</v>
      </c>
      <c r="AF32" s="77">
        <v>4</v>
      </c>
      <c r="AG32" s="77">
        <v>4</v>
      </c>
      <c r="AH32" s="77">
        <v>4</v>
      </c>
      <c r="AI32" s="112">
        <f>IF(A32="","",COUNTIF(D32:AH33,"&gt;2")/2)</f>
        <v>30</v>
      </c>
      <c r="AJ32" s="112">
        <f>SUMPRODUCT(IFERROR((IFERROR(WEEKDAY($D$3:$AH$3,2),999)&lt;6)*D32:AH33,0))</f>
        <v>176</v>
      </c>
      <c r="AK32" s="112">
        <f>SUMPRODUCT((IFERROR(WEEKDAY($D$3:$AH$3,2),999)&lt;6)*D34:AH34)</f>
        <v>97.5</v>
      </c>
      <c r="AL32" s="112">
        <f>SUMPRODUCT(IFERROR((IFERROR(WEEKDAY($D$3:$AH$3,2),0)&gt;5)*D32:AH34,0))</f>
        <v>93.5</v>
      </c>
      <c r="AM32" s="112">
        <f>SUM(D32:AH34)</f>
        <v>367</v>
      </c>
      <c r="AN32" s="52" t="s">
        <v>189</v>
      </c>
      <c r="AO32" s="112">
        <f>SUMPRODUCT((IFERROR((D32:AH32+D33:AH33+D34:AH34),0)&gt;8)*1,IFERROR((D32:AH32+D33:AH33+D34:AH34-8),0))</f>
        <v>127</v>
      </c>
      <c r="AP32" s="112">
        <f>AM32-AO32</f>
        <v>240</v>
      </c>
    </row>
    <row r="33" s="45" customFormat="1" spans="1:42">
      <c r="A33" s="75"/>
      <c r="B33" s="75"/>
      <c r="C33" s="75" t="s">
        <v>194</v>
      </c>
      <c r="D33" s="77">
        <v>4</v>
      </c>
      <c r="E33" s="77">
        <v>4</v>
      </c>
      <c r="F33" s="77" t="s">
        <v>195</v>
      </c>
      <c r="G33" s="77">
        <v>4</v>
      </c>
      <c r="H33" s="77">
        <v>4</v>
      </c>
      <c r="I33" s="77">
        <v>4</v>
      </c>
      <c r="J33" s="77">
        <v>4</v>
      </c>
      <c r="K33" s="77">
        <v>4</v>
      </c>
      <c r="L33" s="77">
        <v>4</v>
      </c>
      <c r="M33" s="77">
        <v>4</v>
      </c>
      <c r="N33" s="77">
        <v>4</v>
      </c>
      <c r="O33" s="77">
        <v>4</v>
      </c>
      <c r="P33" s="77">
        <v>4</v>
      </c>
      <c r="Q33" s="77">
        <v>4</v>
      </c>
      <c r="R33" s="77">
        <v>4</v>
      </c>
      <c r="S33" s="77">
        <v>4</v>
      </c>
      <c r="T33" s="77">
        <v>4</v>
      </c>
      <c r="U33" s="77">
        <v>4</v>
      </c>
      <c r="V33" s="77">
        <v>4</v>
      </c>
      <c r="W33" s="77">
        <v>4</v>
      </c>
      <c r="X33" s="77">
        <v>4</v>
      </c>
      <c r="Y33" s="77">
        <v>4</v>
      </c>
      <c r="Z33" s="77">
        <v>4</v>
      </c>
      <c r="AA33" s="77">
        <v>4</v>
      </c>
      <c r="AB33" s="77">
        <v>4</v>
      </c>
      <c r="AC33" s="77">
        <v>4</v>
      </c>
      <c r="AD33" s="77">
        <v>4</v>
      </c>
      <c r="AE33" s="77">
        <v>4</v>
      </c>
      <c r="AF33" s="77">
        <v>4</v>
      </c>
      <c r="AG33" s="77">
        <v>4</v>
      </c>
      <c r="AH33" s="77">
        <v>4</v>
      </c>
      <c r="AI33" s="112"/>
      <c r="AJ33" s="112"/>
      <c r="AK33" s="112"/>
      <c r="AL33" s="112"/>
      <c r="AM33" s="112"/>
      <c r="AN33" s="52"/>
      <c r="AO33" s="112"/>
      <c r="AP33" s="112"/>
    </row>
    <row r="34" s="45" customFormat="1" spans="1:42">
      <c r="A34" s="75"/>
      <c r="B34" s="75"/>
      <c r="C34" s="75" t="s">
        <v>190</v>
      </c>
      <c r="D34" s="75">
        <v>4.5</v>
      </c>
      <c r="E34" s="75">
        <v>4</v>
      </c>
      <c r="F34" s="75"/>
      <c r="G34" s="75">
        <v>5</v>
      </c>
      <c r="H34" s="75">
        <v>4</v>
      </c>
      <c r="I34" s="75">
        <v>3</v>
      </c>
      <c r="J34" s="75">
        <v>4.5</v>
      </c>
      <c r="K34" s="75">
        <v>2</v>
      </c>
      <c r="L34" s="75">
        <v>5</v>
      </c>
      <c r="M34" s="75">
        <v>5</v>
      </c>
      <c r="N34" s="75">
        <v>4</v>
      </c>
      <c r="O34" s="75">
        <v>3</v>
      </c>
      <c r="P34" s="75">
        <v>3</v>
      </c>
      <c r="Q34" s="75">
        <v>3</v>
      </c>
      <c r="R34" s="75">
        <v>5</v>
      </c>
      <c r="S34" s="75">
        <v>4</v>
      </c>
      <c r="T34" s="75">
        <v>6</v>
      </c>
      <c r="U34" s="75">
        <v>4</v>
      </c>
      <c r="V34" s="75">
        <v>4</v>
      </c>
      <c r="W34" s="75">
        <v>3</v>
      </c>
      <c r="X34" s="75">
        <v>4</v>
      </c>
      <c r="Y34" s="75">
        <v>4.5</v>
      </c>
      <c r="Z34" s="75">
        <v>4.5</v>
      </c>
      <c r="AA34" s="75">
        <v>4</v>
      </c>
      <c r="AB34" s="75">
        <v>4</v>
      </c>
      <c r="AC34" s="75">
        <v>5.5</v>
      </c>
      <c r="AD34" s="75">
        <v>4</v>
      </c>
      <c r="AE34" s="75">
        <v>5.5</v>
      </c>
      <c r="AF34" s="75">
        <v>5</v>
      </c>
      <c r="AG34" s="75">
        <v>5</v>
      </c>
      <c r="AH34" s="75">
        <v>5</v>
      </c>
      <c r="AI34" s="112"/>
      <c r="AJ34" s="112"/>
      <c r="AK34" s="112"/>
      <c r="AL34" s="112"/>
      <c r="AM34" s="112"/>
      <c r="AN34" s="52"/>
      <c r="AO34" s="112"/>
      <c r="AP34" s="112"/>
    </row>
    <row r="35" s="45" customFormat="1" ht="13.5" spans="1:42">
      <c r="A35" s="75" t="s">
        <v>21</v>
      </c>
      <c r="B35" s="75" t="s">
        <v>192</v>
      </c>
      <c r="C35" s="75" t="s">
        <v>193</v>
      </c>
      <c r="D35" s="78">
        <v>4</v>
      </c>
      <c r="E35" s="75">
        <v>4</v>
      </c>
      <c r="F35" s="75">
        <v>4</v>
      </c>
      <c r="G35" s="75">
        <v>5</v>
      </c>
      <c r="H35" s="75">
        <v>4</v>
      </c>
      <c r="I35" s="75">
        <v>4</v>
      </c>
      <c r="J35" s="75"/>
      <c r="K35" s="75">
        <v>4</v>
      </c>
      <c r="L35" s="75">
        <v>6</v>
      </c>
      <c r="M35" s="75">
        <v>4</v>
      </c>
      <c r="N35" s="75">
        <v>4</v>
      </c>
      <c r="O35" s="75">
        <v>4</v>
      </c>
      <c r="P35" s="75">
        <v>4</v>
      </c>
      <c r="Q35" s="100">
        <v>4</v>
      </c>
      <c r="R35" s="100">
        <v>3.5</v>
      </c>
      <c r="S35" s="100">
        <v>4</v>
      </c>
      <c r="T35" s="100">
        <v>4</v>
      </c>
      <c r="U35" s="100">
        <v>4</v>
      </c>
      <c r="V35" s="75"/>
      <c r="W35" s="75">
        <v>4</v>
      </c>
      <c r="X35" s="75">
        <v>4.5</v>
      </c>
      <c r="Y35" s="75">
        <v>4.5</v>
      </c>
      <c r="Z35" s="75">
        <v>4.5</v>
      </c>
      <c r="AA35" s="75"/>
      <c r="AB35" s="100"/>
      <c r="AC35" s="100"/>
      <c r="AD35" s="100"/>
      <c r="AE35" s="100"/>
      <c r="AF35" s="100"/>
      <c r="AG35" s="100"/>
      <c r="AH35" s="75"/>
      <c r="AI35" s="112">
        <f>IF(A35="","",COUNTIF(D35:AH36,"&gt;2")/2)</f>
        <v>22.5</v>
      </c>
      <c r="AJ35" s="112">
        <f>SUMPRODUCT(IFERROR((IFERROR(WEEKDAY($D$3:$AH$3,2),999)&lt;6)*D35:AH36,0))</f>
        <v>143</v>
      </c>
      <c r="AK35" s="112">
        <f>SUMPRODUCT((IFERROR(WEEKDAY($D$3:$AH$3,2),999)&lt;6)*D37:AH37)</f>
        <v>122.04</v>
      </c>
      <c r="AL35" s="112">
        <f>SUMPRODUCT(IFERROR((IFERROR(WEEKDAY($D$3:$AH$3,2),0)&gt;5)*D35:AH37,0))</f>
        <v>85</v>
      </c>
      <c r="AM35" s="112">
        <f>SUM(D35:AH37)</f>
        <v>350.04</v>
      </c>
      <c r="AN35" s="52" t="s">
        <v>189</v>
      </c>
      <c r="AO35" s="112">
        <f>SUMPRODUCT((IFERROR((D35:AH35+D36:AH36+D37:AH37),0)&gt;8)*1,IFERROR((D35:AH35+D36:AH36+D37:AH37-8),0))</f>
        <v>112.54</v>
      </c>
      <c r="AP35" s="112">
        <f>AM35-AO35</f>
        <v>237.5</v>
      </c>
    </row>
    <row r="36" s="45" customFormat="1" ht="13.5" spans="1:42">
      <c r="A36" s="75"/>
      <c r="B36" s="75"/>
      <c r="C36" s="75" t="s">
        <v>194</v>
      </c>
      <c r="D36" s="78">
        <v>4</v>
      </c>
      <c r="E36" s="75">
        <v>4</v>
      </c>
      <c r="F36" s="75">
        <v>4</v>
      </c>
      <c r="G36" s="75">
        <v>4</v>
      </c>
      <c r="H36" s="75">
        <v>4</v>
      </c>
      <c r="I36" s="75">
        <v>4</v>
      </c>
      <c r="J36" s="75">
        <v>3</v>
      </c>
      <c r="K36" s="75">
        <v>4</v>
      </c>
      <c r="L36" s="75">
        <v>4</v>
      </c>
      <c r="M36" s="75">
        <v>4</v>
      </c>
      <c r="N36" s="75">
        <v>4</v>
      </c>
      <c r="O36" s="75">
        <v>4</v>
      </c>
      <c r="P36" s="75">
        <v>4</v>
      </c>
      <c r="Q36" s="100">
        <v>4</v>
      </c>
      <c r="R36" s="100">
        <v>4</v>
      </c>
      <c r="S36" s="100">
        <v>4</v>
      </c>
      <c r="T36" s="100">
        <v>4</v>
      </c>
      <c r="U36" s="100">
        <v>4</v>
      </c>
      <c r="V36" s="75"/>
      <c r="W36" s="75">
        <v>4</v>
      </c>
      <c r="X36" s="75">
        <v>4</v>
      </c>
      <c r="Y36" s="75">
        <v>4</v>
      </c>
      <c r="Z36" s="75">
        <v>4</v>
      </c>
      <c r="AA36" s="75">
        <v>2.5</v>
      </c>
      <c r="AB36" s="100">
        <v>1</v>
      </c>
      <c r="AC36" s="100">
        <v>1</v>
      </c>
      <c r="AD36" s="100">
        <v>1</v>
      </c>
      <c r="AE36" s="100">
        <v>1</v>
      </c>
      <c r="AF36" s="100"/>
      <c r="AG36" s="100"/>
      <c r="AH36" s="75">
        <v>3.5</v>
      </c>
      <c r="AI36" s="112"/>
      <c r="AJ36" s="112"/>
      <c r="AK36" s="112"/>
      <c r="AL36" s="112"/>
      <c r="AM36" s="112"/>
      <c r="AN36" s="52"/>
      <c r="AO36" s="112"/>
      <c r="AP36" s="112"/>
    </row>
    <row r="37" s="45" customFormat="1" spans="1:42">
      <c r="A37" s="75"/>
      <c r="B37" s="75"/>
      <c r="C37" s="75" t="s">
        <v>190</v>
      </c>
      <c r="D37" s="75">
        <v>3.5</v>
      </c>
      <c r="E37" s="75">
        <v>3</v>
      </c>
      <c r="F37" s="75">
        <v>4</v>
      </c>
      <c r="G37" s="75">
        <v>5.5</v>
      </c>
      <c r="H37" s="75">
        <v>2</v>
      </c>
      <c r="I37" s="75">
        <v>9.5</v>
      </c>
      <c r="J37" s="75">
        <v>2.5</v>
      </c>
      <c r="K37" s="75">
        <v>4.5</v>
      </c>
      <c r="L37" s="75">
        <v>4.54</v>
      </c>
      <c r="M37" s="75">
        <v>4.5</v>
      </c>
      <c r="N37" s="75">
        <v>4.5</v>
      </c>
      <c r="O37" s="75">
        <v>4.5</v>
      </c>
      <c r="P37" s="75">
        <v>3</v>
      </c>
      <c r="Q37" s="100">
        <v>3</v>
      </c>
      <c r="R37" s="100">
        <v>3</v>
      </c>
      <c r="S37" s="100">
        <v>3</v>
      </c>
      <c r="T37" s="100">
        <v>3</v>
      </c>
      <c r="U37" s="100">
        <v>3</v>
      </c>
      <c r="V37" s="75"/>
      <c r="W37" s="75">
        <v>5</v>
      </c>
      <c r="X37" s="75">
        <v>5</v>
      </c>
      <c r="Y37" s="75">
        <v>4.5</v>
      </c>
      <c r="Z37" s="75">
        <v>7</v>
      </c>
      <c r="AA37" s="75">
        <v>7.5</v>
      </c>
      <c r="AB37" s="100">
        <v>9.5</v>
      </c>
      <c r="AC37" s="100">
        <v>9.5</v>
      </c>
      <c r="AD37" s="100">
        <v>9.5</v>
      </c>
      <c r="AE37" s="100">
        <v>9.5</v>
      </c>
      <c r="AF37" s="104">
        <v>11.5</v>
      </c>
      <c r="AG37" s="104">
        <v>11.5</v>
      </c>
      <c r="AH37" s="75">
        <v>4.5</v>
      </c>
      <c r="AI37" s="112"/>
      <c r="AJ37" s="112"/>
      <c r="AK37" s="112"/>
      <c r="AL37" s="112"/>
      <c r="AM37" s="112"/>
      <c r="AN37" s="52"/>
      <c r="AO37" s="112"/>
      <c r="AP37" s="112"/>
    </row>
    <row r="38" s="46" customFormat="1" ht="14.25" spans="1:42">
      <c r="A38" s="75" t="s">
        <v>29</v>
      </c>
      <c r="B38" s="75" t="s">
        <v>192</v>
      </c>
      <c r="C38" s="75" t="s">
        <v>193</v>
      </c>
      <c r="D38" s="78"/>
      <c r="E38" s="78"/>
      <c r="F38" s="78"/>
      <c r="G38" s="70"/>
      <c r="H38" s="78"/>
      <c r="I38" s="78">
        <v>4</v>
      </c>
      <c r="J38" s="75">
        <v>4</v>
      </c>
      <c r="K38" s="75">
        <v>4</v>
      </c>
      <c r="L38" s="75">
        <v>4</v>
      </c>
      <c r="M38" s="75">
        <v>4</v>
      </c>
      <c r="N38" s="75">
        <v>4</v>
      </c>
      <c r="O38" s="75">
        <v>4</v>
      </c>
      <c r="P38" s="75">
        <v>4</v>
      </c>
      <c r="Q38" s="75">
        <v>4</v>
      </c>
      <c r="R38" s="75">
        <v>4</v>
      </c>
      <c r="S38" s="75">
        <v>4</v>
      </c>
      <c r="T38" s="75">
        <v>4</v>
      </c>
      <c r="U38" s="75">
        <v>4</v>
      </c>
      <c r="V38" s="75">
        <v>4</v>
      </c>
      <c r="W38" s="75">
        <v>4.5</v>
      </c>
      <c r="X38" s="75">
        <v>4.5</v>
      </c>
      <c r="Y38" s="75">
        <v>4.5</v>
      </c>
      <c r="Z38" s="75">
        <v>4.5</v>
      </c>
      <c r="AA38" s="75">
        <v>4.5</v>
      </c>
      <c r="AB38" s="75">
        <v>4.5</v>
      </c>
      <c r="AC38" s="75">
        <v>4.5</v>
      </c>
      <c r="AD38" s="75">
        <v>4.5</v>
      </c>
      <c r="AE38" s="75">
        <v>4.5</v>
      </c>
      <c r="AF38" s="75">
        <v>4.5</v>
      </c>
      <c r="AG38" s="75">
        <v>4.5</v>
      </c>
      <c r="AH38" s="75">
        <v>4.5</v>
      </c>
      <c r="AI38" s="112">
        <f>IF(A38="","",COUNTIF(D38:AH39,"&gt;2")/2)</f>
        <v>26</v>
      </c>
      <c r="AJ38" s="112">
        <f>SUMPRODUCT(IFERROR((IFERROR(WEEKDAY($D$3:$AH$3,2),999)&lt;6)*D38:AH39,0))</f>
        <v>156.5</v>
      </c>
      <c r="AK38" s="112">
        <f>SUMPRODUCT((IFERROR(WEEKDAY($D$3:$AH$3,2),999)&lt;6)*D40:AH40)</f>
        <v>59</v>
      </c>
      <c r="AL38" s="112">
        <f>SUMPRODUCT(IFERROR((IFERROR(WEEKDAY($D$3:$AH$3,2),0)&gt;5)*D38:AH40,0))</f>
        <v>78.5</v>
      </c>
      <c r="AM38" s="112">
        <f>SUM(D38:AH40)</f>
        <v>294</v>
      </c>
      <c r="AN38" s="52" t="s">
        <v>189</v>
      </c>
      <c r="AO38" s="112">
        <f>SUMPRODUCT((IFERROR((D38:AH38+D39:AH39+D40:AH40),0)&gt;8)*1,IFERROR((D38:AH38+D39:AH39+D40:AH40-8),0))</f>
        <v>86</v>
      </c>
      <c r="AP38" s="112">
        <f>AM38-AO38</f>
        <v>208</v>
      </c>
    </row>
    <row r="39" s="46" customFormat="1" ht="14.25" spans="1:42">
      <c r="A39" s="75"/>
      <c r="B39" s="75"/>
      <c r="C39" s="75" t="s">
        <v>194</v>
      </c>
      <c r="D39" s="78"/>
      <c r="E39" s="78"/>
      <c r="F39" s="78"/>
      <c r="G39" s="70"/>
      <c r="H39" s="78"/>
      <c r="I39" s="78">
        <v>4</v>
      </c>
      <c r="J39" s="75">
        <v>4</v>
      </c>
      <c r="K39" s="75">
        <v>4</v>
      </c>
      <c r="L39" s="75">
        <v>4</v>
      </c>
      <c r="M39" s="75">
        <v>4</v>
      </c>
      <c r="N39" s="75">
        <v>4</v>
      </c>
      <c r="O39" s="75">
        <v>4</v>
      </c>
      <c r="P39" s="75">
        <v>4</v>
      </c>
      <c r="Q39" s="75">
        <v>4</v>
      </c>
      <c r="R39" s="75">
        <v>4</v>
      </c>
      <c r="S39" s="75">
        <v>4</v>
      </c>
      <c r="T39" s="75">
        <v>4</v>
      </c>
      <c r="U39" s="75">
        <v>4</v>
      </c>
      <c r="V39" s="75">
        <v>4</v>
      </c>
      <c r="W39" s="75">
        <v>4</v>
      </c>
      <c r="X39" s="75">
        <v>4</v>
      </c>
      <c r="Y39" s="75">
        <v>4</v>
      </c>
      <c r="Z39" s="75">
        <v>4</v>
      </c>
      <c r="AA39" s="75">
        <v>4</v>
      </c>
      <c r="AB39" s="75">
        <v>4</v>
      </c>
      <c r="AC39" s="75">
        <v>4</v>
      </c>
      <c r="AD39" s="75">
        <v>4</v>
      </c>
      <c r="AE39" s="75">
        <v>4</v>
      </c>
      <c r="AF39" s="75">
        <v>4</v>
      </c>
      <c r="AG39" s="75">
        <v>4</v>
      </c>
      <c r="AH39" s="75">
        <v>4</v>
      </c>
      <c r="AI39" s="112"/>
      <c r="AJ39" s="112"/>
      <c r="AK39" s="112"/>
      <c r="AL39" s="112"/>
      <c r="AM39" s="112"/>
      <c r="AN39" s="52"/>
      <c r="AO39" s="112"/>
      <c r="AP39" s="112"/>
    </row>
    <row r="40" s="46" customFormat="1" ht="13.5" spans="1:42">
      <c r="A40" s="75"/>
      <c r="B40" s="75"/>
      <c r="C40" s="75" t="s">
        <v>190</v>
      </c>
      <c r="D40" s="78"/>
      <c r="E40" s="78"/>
      <c r="F40" s="79"/>
      <c r="G40" s="78"/>
      <c r="H40" s="78"/>
      <c r="I40" s="78">
        <v>3</v>
      </c>
      <c r="J40" s="78">
        <v>3</v>
      </c>
      <c r="K40" s="78">
        <v>3</v>
      </c>
      <c r="L40" s="78">
        <v>3</v>
      </c>
      <c r="M40" s="78">
        <v>3</v>
      </c>
      <c r="N40" s="78">
        <v>3</v>
      </c>
      <c r="O40" s="78">
        <v>3</v>
      </c>
      <c r="P40" s="78">
        <v>3</v>
      </c>
      <c r="Q40" s="78">
        <v>3</v>
      </c>
      <c r="R40" s="78">
        <v>3</v>
      </c>
      <c r="S40" s="78">
        <v>3</v>
      </c>
      <c r="T40" s="78">
        <v>3</v>
      </c>
      <c r="U40" s="78">
        <v>3</v>
      </c>
      <c r="V40" s="78">
        <v>3</v>
      </c>
      <c r="W40" s="78">
        <v>3</v>
      </c>
      <c r="X40" s="78">
        <v>3</v>
      </c>
      <c r="Y40" s="78">
        <v>4.5</v>
      </c>
      <c r="Z40" s="78">
        <v>3</v>
      </c>
      <c r="AA40" s="78">
        <v>3</v>
      </c>
      <c r="AB40" s="78">
        <v>3</v>
      </c>
      <c r="AC40" s="75">
        <v>3</v>
      </c>
      <c r="AD40" s="75">
        <v>3</v>
      </c>
      <c r="AE40" s="75">
        <v>3.5</v>
      </c>
      <c r="AF40" s="75">
        <v>3</v>
      </c>
      <c r="AG40" s="75">
        <v>3</v>
      </c>
      <c r="AH40" s="75">
        <v>3</v>
      </c>
      <c r="AI40" s="112"/>
      <c r="AJ40" s="112"/>
      <c r="AK40" s="112"/>
      <c r="AL40" s="112"/>
      <c r="AM40" s="112"/>
      <c r="AN40" s="52"/>
      <c r="AO40" s="112"/>
      <c r="AP40" s="112"/>
    </row>
    <row r="41" s="46" customFormat="1" spans="1:42">
      <c r="A41" s="75" t="s">
        <v>26</v>
      </c>
      <c r="B41" s="75" t="s">
        <v>192</v>
      </c>
      <c r="C41" s="75" t="s">
        <v>193</v>
      </c>
      <c r="D41" s="75"/>
      <c r="E41" s="75"/>
      <c r="F41" s="75"/>
      <c r="G41" s="75">
        <v>4</v>
      </c>
      <c r="H41" s="75"/>
      <c r="I41" s="75">
        <v>4</v>
      </c>
      <c r="J41" s="75">
        <v>4</v>
      </c>
      <c r="K41" s="75">
        <v>4</v>
      </c>
      <c r="L41" s="75">
        <v>4</v>
      </c>
      <c r="M41" s="75">
        <v>4</v>
      </c>
      <c r="N41" s="75">
        <v>4</v>
      </c>
      <c r="O41" s="75">
        <v>4</v>
      </c>
      <c r="P41" s="75">
        <v>4</v>
      </c>
      <c r="Q41" s="75">
        <v>4</v>
      </c>
      <c r="R41" s="75">
        <v>4</v>
      </c>
      <c r="S41" s="75">
        <v>4</v>
      </c>
      <c r="T41" s="75">
        <v>4</v>
      </c>
      <c r="U41" s="75">
        <v>4</v>
      </c>
      <c r="V41" s="75">
        <v>4</v>
      </c>
      <c r="W41" s="75">
        <v>4.5</v>
      </c>
      <c r="X41" s="75">
        <v>4.5</v>
      </c>
      <c r="Y41" s="75">
        <v>4.5</v>
      </c>
      <c r="Z41" s="75"/>
      <c r="AA41" s="75">
        <v>4.5</v>
      </c>
      <c r="AB41" s="75">
        <v>4.5</v>
      </c>
      <c r="AC41" s="75">
        <v>4.5</v>
      </c>
      <c r="AD41" s="75">
        <v>4.5</v>
      </c>
      <c r="AE41" s="75">
        <v>4.5</v>
      </c>
      <c r="AF41" s="75">
        <v>4</v>
      </c>
      <c r="AG41" s="75">
        <v>4.5</v>
      </c>
      <c r="AH41" s="75">
        <v>4.5</v>
      </c>
      <c r="AI41" s="112">
        <f>IF(A41="","",COUNTIF(D41:AH42,"&gt;2")/2)</f>
        <v>26</v>
      </c>
      <c r="AJ41" s="112">
        <f>SUMPRODUCT(IFERROR((IFERROR(WEEKDAY($D$3:$AH$3,2),999)&lt;6)*D41:AH42,0))</f>
        <v>155.5</v>
      </c>
      <c r="AK41" s="112">
        <f>SUMPRODUCT((IFERROR(WEEKDAY($D$3:$AH$3,2),999)&lt;6)*D43:AH43)</f>
        <v>50.5</v>
      </c>
      <c r="AL41" s="112">
        <f>SUMPRODUCT(IFERROR((IFERROR(WEEKDAY($D$3:$AH$3,2),0)&gt;5)*D41:AH43,0))</f>
        <v>75</v>
      </c>
      <c r="AM41" s="112">
        <f>SUM(D41:AH43)</f>
        <v>281</v>
      </c>
      <c r="AN41" s="52" t="s">
        <v>189</v>
      </c>
      <c r="AO41" s="112">
        <f>SUMPRODUCT((IFERROR((D41:AH41+D42:AH42+D43:AH43),0)&gt;8)*1,IFERROR((D41:AH41+D42:AH42+D43:AH43-8),0))</f>
        <v>70</v>
      </c>
      <c r="AP41" s="112">
        <f>AM41-AO41</f>
        <v>211</v>
      </c>
    </row>
    <row r="42" s="46" customFormat="1" spans="1:42">
      <c r="A42" s="75"/>
      <c r="B42" s="75"/>
      <c r="C42" s="75" t="s">
        <v>194</v>
      </c>
      <c r="D42" s="75"/>
      <c r="E42" s="75"/>
      <c r="F42" s="75"/>
      <c r="G42" s="75"/>
      <c r="H42" s="75"/>
      <c r="I42" s="75">
        <v>4</v>
      </c>
      <c r="J42" s="75">
        <v>4</v>
      </c>
      <c r="K42" s="75">
        <v>4</v>
      </c>
      <c r="L42" s="75">
        <v>4</v>
      </c>
      <c r="M42" s="75">
        <v>4</v>
      </c>
      <c r="N42" s="75">
        <v>4</v>
      </c>
      <c r="O42" s="75">
        <v>4</v>
      </c>
      <c r="P42" s="75">
        <v>4</v>
      </c>
      <c r="Q42" s="75">
        <v>4</v>
      </c>
      <c r="R42" s="75">
        <v>4</v>
      </c>
      <c r="S42" s="75">
        <v>4</v>
      </c>
      <c r="T42" s="75">
        <v>4</v>
      </c>
      <c r="U42" s="75">
        <v>4</v>
      </c>
      <c r="V42" s="75">
        <v>4</v>
      </c>
      <c r="W42" s="75">
        <v>4</v>
      </c>
      <c r="X42" s="75">
        <v>4</v>
      </c>
      <c r="Y42" s="75">
        <v>4</v>
      </c>
      <c r="Z42" s="75">
        <v>4</v>
      </c>
      <c r="AA42" s="75">
        <v>4</v>
      </c>
      <c r="AB42" s="75">
        <v>4</v>
      </c>
      <c r="AC42" s="75">
        <v>4</v>
      </c>
      <c r="AD42" s="75">
        <v>4</v>
      </c>
      <c r="AE42" s="75">
        <v>4</v>
      </c>
      <c r="AF42" s="75">
        <v>4</v>
      </c>
      <c r="AG42" s="75">
        <v>4</v>
      </c>
      <c r="AH42" s="75">
        <v>4</v>
      </c>
      <c r="AI42" s="112"/>
      <c r="AJ42" s="112"/>
      <c r="AK42" s="112"/>
      <c r="AL42" s="112"/>
      <c r="AM42" s="112"/>
      <c r="AN42" s="52"/>
      <c r="AO42" s="112"/>
      <c r="AP42" s="112"/>
    </row>
    <row r="43" s="46" customFormat="1" spans="1:42">
      <c r="A43" s="75"/>
      <c r="B43" s="75"/>
      <c r="C43" s="75" t="s">
        <v>190</v>
      </c>
      <c r="D43" s="75"/>
      <c r="E43" s="75"/>
      <c r="F43" s="75"/>
      <c r="G43" s="75"/>
      <c r="H43" s="75"/>
      <c r="I43" s="75"/>
      <c r="J43" s="75"/>
      <c r="K43" s="75">
        <v>3</v>
      </c>
      <c r="L43" s="75">
        <v>3</v>
      </c>
      <c r="M43" s="75">
        <v>3</v>
      </c>
      <c r="N43" s="75"/>
      <c r="O43" s="75">
        <v>3</v>
      </c>
      <c r="P43" s="75">
        <v>1</v>
      </c>
      <c r="Q43" s="75">
        <v>1</v>
      </c>
      <c r="R43" s="75">
        <v>3</v>
      </c>
      <c r="S43" s="75">
        <v>3</v>
      </c>
      <c r="T43" s="75">
        <v>3</v>
      </c>
      <c r="U43" s="75">
        <v>3</v>
      </c>
      <c r="V43" s="75">
        <v>4.5</v>
      </c>
      <c r="W43" s="75">
        <v>3</v>
      </c>
      <c r="X43" s="75">
        <v>3</v>
      </c>
      <c r="Y43" s="75">
        <v>4.5</v>
      </c>
      <c r="Z43" s="75">
        <v>3</v>
      </c>
      <c r="AA43" s="75">
        <v>3</v>
      </c>
      <c r="AB43" s="75">
        <v>3</v>
      </c>
      <c r="AC43" s="75">
        <v>3</v>
      </c>
      <c r="AD43" s="75">
        <v>3</v>
      </c>
      <c r="AE43" s="75">
        <v>3</v>
      </c>
      <c r="AF43" s="75">
        <v>3</v>
      </c>
      <c r="AG43" s="75">
        <v>3</v>
      </c>
      <c r="AH43" s="75">
        <v>3</v>
      </c>
      <c r="AI43" s="112"/>
      <c r="AJ43" s="112"/>
      <c r="AK43" s="112"/>
      <c r="AL43" s="112"/>
      <c r="AM43" s="112"/>
      <c r="AN43" s="52"/>
      <c r="AO43" s="112"/>
      <c r="AP43" s="112"/>
    </row>
    <row r="44" s="46" customFormat="1" spans="1:42">
      <c r="A44" s="80" t="s">
        <v>24</v>
      </c>
      <c r="B44" s="75" t="s">
        <v>192</v>
      </c>
      <c r="C44" s="75" t="s">
        <v>193</v>
      </c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>
        <v>4</v>
      </c>
      <c r="P44" s="75">
        <v>4</v>
      </c>
      <c r="Q44" s="75">
        <v>4</v>
      </c>
      <c r="R44" s="75">
        <v>4</v>
      </c>
      <c r="S44" s="75">
        <v>4</v>
      </c>
      <c r="T44" s="75">
        <v>4</v>
      </c>
      <c r="U44" s="75">
        <v>4</v>
      </c>
      <c r="V44" s="75">
        <v>4</v>
      </c>
      <c r="W44" s="75">
        <v>4.5</v>
      </c>
      <c r="X44" s="75">
        <v>4.5</v>
      </c>
      <c r="Y44" s="75">
        <v>4.5</v>
      </c>
      <c r="Z44" s="75">
        <v>4.5</v>
      </c>
      <c r="AA44" s="75">
        <v>4.5</v>
      </c>
      <c r="AB44" s="75">
        <v>4.5</v>
      </c>
      <c r="AC44" s="75">
        <v>4.5</v>
      </c>
      <c r="AD44" s="75">
        <v>4.5</v>
      </c>
      <c r="AE44" s="75">
        <v>4.5</v>
      </c>
      <c r="AF44" s="75">
        <v>4.5</v>
      </c>
      <c r="AG44" s="75">
        <v>4.5</v>
      </c>
      <c r="AH44" s="75">
        <v>4.5</v>
      </c>
      <c r="AI44" s="112">
        <f>IF(A44="","",COUNTIF(D44:AH45,"&gt;2")/2)</f>
        <v>20</v>
      </c>
      <c r="AJ44" s="112">
        <f>SUMPRODUCT(IFERROR((IFERROR(WEEKDAY($D$3:$AH$3,2),999)&lt;6)*D44:AH45,0))</f>
        <v>116.5</v>
      </c>
      <c r="AK44" s="112">
        <f>SUMPRODUCT((IFERROR(WEEKDAY($D$3:$AH$3,2),999)&lt;6)*D46:AH46)</f>
        <v>34.5</v>
      </c>
      <c r="AL44" s="112">
        <f>SUMPRODUCT(IFERROR((IFERROR(WEEKDAY($D$3:$AH$3,2),0)&gt;5)*D44:AH46,0))</f>
        <v>69</v>
      </c>
      <c r="AM44" s="112">
        <f>SUM(D44:AH46)</f>
        <v>220</v>
      </c>
      <c r="AN44" s="52" t="s">
        <v>189</v>
      </c>
      <c r="AO44" s="112">
        <f>SUMPRODUCT((IFERROR((D44:AH44+D45:AH45+D46:AH46),0)&gt;8)*1,IFERROR((D44:AH44+D45:AH45+D46:AH46-8),0))</f>
        <v>60</v>
      </c>
      <c r="AP44" s="112">
        <f>AM44-AO44</f>
        <v>160</v>
      </c>
    </row>
    <row r="45" s="46" customFormat="1" spans="1:42">
      <c r="A45" s="81"/>
      <c r="B45" s="75"/>
      <c r="C45" s="75" t="s">
        <v>194</v>
      </c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>
        <v>4</v>
      </c>
      <c r="P45" s="75">
        <v>4</v>
      </c>
      <c r="Q45" s="75">
        <v>4</v>
      </c>
      <c r="R45" s="75">
        <v>4</v>
      </c>
      <c r="S45" s="75">
        <v>4</v>
      </c>
      <c r="T45" s="75">
        <v>4</v>
      </c>
      <c r="U45" s="75">
        <v>4</v>
      </c>
      <c r="V45" s="75">
        <v>4</v>
      </c>
      <c r="W45" s="75">
        <v>4</v>
      </c>
      <c r="X45" s="75">
        <v>4</v>
      </c>
      <c r="Y45" s="75">
        <v>4</v>
      </c>
      <c r="Z45" s="75">
        <v>4</v>
      </c>
      <c r="AA45" s="75">
        <v>4</v>
      </c>
      <c r="AB45" s="75">
        <v>4</v>
      </c>
      <c r="AC45" s="75">
        <v>4</v>
      </c>
      <c r="AD45" s="75">
        <v>4</v>
      </c>
      <c r="AE45" s="75">
        <v>4</v>
      </c>
      <c r="AF45" s="75">
        <v>4</v>
      </c>
      <c r="AG45" s="75">
        <v>4</v>
      </c>
      <c r="AH45" s="75">
        <v>4</v>
      </c>
      <c r="AI45" s="112"/>
      <c r="AJ45" s="112"/>
      <c r="AK45" s="112"/>
      <c r="AL45" s="112"/>
      <c r="AM45" s="112"/>
      <c r="AN45" s="52"/>
      <c r="AO45" s="112"/>
      <c r="AP45" s="112"/>
    </row>
    <row r="46" s="46" customFormat="1" spans="1:42">
      <c r="A46" s="82"/>
      <c r="B46" s="75"/>
      <c r="C46" s="75" t="s">
        <v>190</v>
      </c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>
        <v>4</v>
      </c>
      <c r="P46" s="75">
        <v>2</v>
      </c>
      <c r="Q46" s="75">
        <v>3</v>
      </c>
      <c r="R46" s="75">
        <v>3</v>
      </c>
      <c r="S46" s="75">
        <v>2.5</v>
      </c>
      <c r="T46" s="75"/>
      <c r="U46" s="75">
        <v>3</v>
      </c>
      <c r="V46" s="75">
        <v>3</v>
      </c>
      <c r="W46" s="75">
        <v>2.5</v>
      </c>
      <c r="X46" s="75">
        <v>2.5</v>
      </c>
      <c r="Y46" s="75">
        <v>2.5</v>
      </c>
      <c r="Z46" s="75">
        <v>2.5</v>
      </c>
      <c r="AA46" s="75">
        <v>2.5</v>
      </c>
      <c r="AB46" s="75">
        <v>2.5</v>
      </c>
      <c r="AC46" s="75">
        <v>5</v>
      </c>
      <c r="AD46" s="75">
        <v>3</v>
      </c>
      <c r="AE46" s="75">
        <v>2.5</v>
      </c>
      <c r="AF46" s="75">
        <v>3</v>
      </c>
      <c r="AG46" s="75">
        <v>2.5</v>
      </c>
      <c r="AH46" s="75">
        <v>2.5</v>
      </c>
      <c r="AI46" s="112"/>
      <c r="AJ46" s="112"/>
      <c r="AK46" s="112"/>
      <c r="AL46" s="112"/>
      <c r="AM46" s="112"/>
      <c r="AN46" s="52"/>
      <c r="AO46" s="112"/>
      <c r="AP46" s="112"/>
    </row>
    <row r="47" s="46" customFormat="1" spans="1:42">
      <c r="A47" s="75" t="s">
        <v>23</v>
      </c>
      <c r="B47" s="75" t="s">
        <v>192</v>
      </c>
      <c r="C47" s="75" t="s">
        <v>193</v>
      </c>
      <c r="D47" s="57"/>
      <c r="E47" s="57"/>
      <c r="F47" s="57"/>
      <c r="G47" s="57"/>
      <c r="H47" s="57"/>
      <c r="I47" s="57">
        <v>4</v>
      </c>
      <c r="J47" s="57">
        <v>4</v>
      </c>
      <c r="K47" s="57">
        <v>4</v>
      </c>
      <c r="L47" s="57">
        <v>4</v>
      </c>
      <c r="M47" s="57">
        <v>4</v>
      </c>
      <c r="N47" s="57">
        <v>4</v>
      </c>
      <c r="O47" s="57">
        <v>4</v>
      </c>
      <c r="P47" s="57">
        <v>4</v>
      </c>
      <c r="Q47" s="57">
        <v>4</v>
      </c>
      <c r="R47" s="57">
        <v>4</v>
      </c>
      <c r="S47" s="57">
        <v>4</v>
      </c>
      <c r="T47" s="57">
        <v>4</v>
      </c>
      <c r="U47" s="57">
        <v>4</v>
      </c>
      <c r="V47" s="57">
        <v>4</v>
      </c>
      <c r="W47" s="57">
        <v>4</v>
      </c>
      <c r="X47" s="57">
        <v>4</v>
      </c>
      <c r="Y47" s="57">
        <v>4</v>
      </c>
      <c r="Z47" s="57">
        <v>4.5</v>
      </c>
      <c r="AA47" s="57">
        <v>4.5</v>
      </c>
      <c r="AB47" s="57">
        <v>4</v>
      </c>
      <c r="AC47" s="57">
        <v>4</v>
      </c>
      <c r="AD47" s="57">
        <v>4</v>
      </c>
      <c r="AE47" s="57">
        <v>4</v>
      </c>
      <c r="AF47" s="57">
        <v>4</v>
      </c>
      <c r="AG47" s="57">
        <v>4</v>
      </c>
      <c r="AH47" s="113">
        <v>4</v>
      </c>
      <c r="AI47" s="112">
        <f>IF(A47="","",COUNTIF(D47:AH48,"&gt;2")/2)</f>
        <v>26</v>
      </c>
      <c r="AJ47" s="112">
        <f>SUMPRODUCT(IFERROR((IFERROR(WEEKDAY($D$3:$AH$3,2),999)&lt;6)*D47:AH48,0))</f>
        <v>153</v>
      </c>
      <c r="AK47" s="112">
        <f>SUMPRODUCT((IFERROR(WEEKDAY($D$3:$AH$3,2),999)&lt;6)*D49:AH49)</f>
        <v>73.5</v>
      </c>
      <c r="AL47" s="112">
        <f>SUMPRODUCT(IFERROR((IFERROR(WEEKDAY($D$3:$AH$3,2),0)&gt;5)*D47:AH49,0))</f>
        <v>80.5</v>
      </c>
      <c r="AM47" s="112">
        <f>SUM(D47:AH49)</f>
        <v>307</v>
      </c>
      <c r="AN47" s="52" t="s">
        <v>189</v>
      </c>
      <c r="AO47" s="112">
        <f>SUMPRODUCT((IFERROR((D47:AH47+D48:AH48+D49:AH49),0)&gt;8)*1,IFERROR((D47:AH47+D48:AH48+D49:AH49-8),0))</f>
        <v>99</v>
      </c>
      <c r="AP47" s="112">
        <f>AM47-AO47</f>
        <v>208</v>
      </c>
    </row>
    <row r="48" s="46" customFormat="1" spans="1:42">
      <c r="A48" s="75"/>
      <c r="B48" s="75"/>
      <c r="C48" s="75" t="s">
        <v>194</v>
      </c>
      <c r="D48" s="57"/>
      <c r="E48" s="57"/>
      <c r="F48" s="57"/>
      <c r="G48" s="57"/>
      <c r="H48" s="57"/>
      <c r="I48" s="57">
        <v>4</v>
      </c>
      <c r="J48" s="57">
        <v>4</v>
      </c>
      <c r="K48" s="57">
        <v>4</v>
      </c>
      <c r="L48" s="57">
        <v>4</v>
      </c>
      <c r="M48" s="57">
        <v>4</v>
      </c>
      <c r="N48" s="57">
        <v>4</v>
      </c>
      <c r="O48" s="57">
        <v>4</v>
      </c>
      <c r="P48" s="57">
        <v>4</v>
      </c>
      <c r="Q48" s="57">
        <v>4</v>
      </c>
      <c r="R48" s="57">
        <v>4</v>
      </c>
      <c r="S48" s="57">
        <v>4</v>
      </c>
      <c r="T48" s="57">
        <v>4</v>
      </c>
      <c r="U48" s="57">
        <v>4</v>
      </c>
      <c r="V48" s="57">
        <v>4</v>
      </c>
      <c r="W48" s="57">
        <v>4</v>
      </c>
      <c r="X48" s="57">
        <v>4</v>
      </c>
      <c r="Y48" s="57">
        <v>4</v>
      </c>
      <c r="Z48" s="57">
        <v>4</v>
      </c>
      <c r="AA48" s="57">
        <v>4</v>
      </c>
      <c r="AB48" s="57">
        <v>4</v>
      </c>
      <c r="AC48" s="57">
        <v>4</v>
      </c>
      <c r="AD48" s="57">
        <v>4</v>
      </c>
      <c r="AE48" s="57">
        <v>4</v>
      </c>
      <c r="AF48" s="57">
        <v>4</v>
      </c>
      <c r="AG48" s="57">
        <v>4</v>
      </c>
      <c r="AH48" s="113">
        <v>4</v>
      </c>
      <c r="AI48" s="112"/>
      <c r="AJ48" s="112"/>
      <c r="AK48" s="112"/>
      <c r="AL48" s="112"/>
      <c r="AM48" s="112"/>
      <c r="AN48" s="52"/>
      <c r="AO48" s="112"/>
      <c r="AP48" s="112"/>
    </row>
    <row r="49" s="46" customFormat="1" ht="13.5" spans="1:42">
      <c r="A49" s="75"/>
      <c r="B49" s="75"/>
      <c r="C49" s="75" t="s">
        <v>190</v>
      </c>
      <c r="D49" s="57"/>
      <c r="E49" s="57"/>
      <c r="F49" s="57"/>
      <c r="G49" s="57"/>
      <c r="H49" s="57"/>
      <c r="I49" s="75">
        <v>3</v>
      </c>
      <c r="J49" s="75">
        <v>4</v>
      </c>
      <c r="K49" s="75">
        <v>4</v>
      </c>
      <c r="L49" s="75">
        <v>4</v>
      </c>
      <c r="M49" s="75">
        <v>4</v>
      </c>
      <c r="N49" s="75">
        <v>3</v>
      </c>
      <c r="O49" s="75">
        <v>4</v>
      </c>
      <c r="P49" s="75">
        <v>2</v>
      </c>
      <c r="Q49" s="75">
        <v>4</v>
      </c>
      <c r="R49" s="75">
        <v>3</v>
      </c>
      <c r="S49" s="75">
        <v>3</v>
      </c>
      <c r="T49" s="75">
        <v>4</v>
      </c>
      <c r="U49" s="75">
        <v>3</v>
      </c>
      <c r="V49" s="75">
        <v>3</v>
      </c>
      <c r="W49" s="75">
        <v>3.5</v>
      </c>
      <c r="X49" s="75">
        <v>5.5</v>
      </c>
      <c r="Y49" s="75">
        <v>5</v>
      </c>
      <c r="Z49" s="75">
        <v>4</v>
      </c>
      <c r="AA49" s="75">
        <v>4</v>
      </c>
      <c r="AB49" s="75">
        <v>3.5</v>
      </c>
      <c r="AC49" s="75">
        <v>5.5</v>
      </c>
      <c r="AD49" s="75">
        <v>3.5</v>
      </c>
      <c r="AE49" s="75">
        <v>5</v>
      </c>
      <c r="AF49" s="78">
        <v>3.5</v>
      </c>
      <c r="AG49" s="78">
        <v>3.5</v>
      </c>
      <c r="AH49" s="113">
        <v>3.5</v>
      </c>
      <c r="AI49" s="112"/>
      <c r="AJ49" s="112"/>
      <c r="AK49" s="112"/>
      <c r="AL49" s="112"/>
      <c r="AM49" s="112"/>
      <c r="AN49" s="52"/>
      <c r="AO49" s="112"/>
      <c r="AP49" s="112"/>
    </row>
    <row r="50" s="46" customFormat="1" ht="13.5" spans="1:42">
      <c r="A50" s="83" t="s">
        <v>27</v>
      </c>
      <c r="B50" s="83" t="s">
        <v>192</v>
      </c>
      <c r="C50" s="83" t="s">
        <v>193</v>
      </c>
      <c r="D50" s="84"/>
      <c r="E50" s="84"/>
      <c r="F50" s="84"/>
      <c r="G50" s="84"/>
      <c r="H50" s="84"/>
      <c r="I50" s="84"/>
      <c r="J50" s="84"/>
      <c r="K50" s="84"/>
      <c r="L50" s="84">
        <v>4</v>
      </c>
      <c r="M50" s="84">
        <v>4</v>
      </c>
      <c r="N50" s="84">
        <v>4</v>
      </c>
      <c r="O50" s="84">
        <v>4</v>
      </c>
      <c r="P50" s="84">
        <v>4</v>
      </c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5"/>
      <c r="AI50" s="112">
        <f>IF(A50="","",COUNTIF(D50:AH51,"&gt;2")/2)</f>
        <v>5</v>
      </c>
      <c r="AJ50" s="112">
        <f>SUMPRODUCT(IFERROR((IFERROR(WEEKDAY($D$3:$AH$3,2),999)&lt;6)*D50:AH51,0))</f>
        <v>24</v>
      </c>
      <c r="AK50" s="112">
        <f>SUMPRODUCT((IFERROR(WEEKDAY($D$3:$AH$3,2),999)&lt;6)*D52:AH52)</f>
        <v>9</v>
      </c>
      <c r="AL50" s="112">
        <f>SUMPRODUCT(IFERROR((IFERROR(WEEKDAY($D$3:$AH$3,2),0)&gt;5)*D50:AH52,0))</f>
        <v>22</v>
      </c>
      <c r="AM50" s="112">
        <f>SUM(D50:AH52)</f>
        <v>55</v>
      </c>
      <c r="AN50" s="52" t="s">
        <v>189</v>
      </c>
      <c r="AO50" s="112">
        <f>SUMPRODUCT((IFERROR((D50:AH50+D51:AH51+D52:AH52),0)&gt;8)*1,IFERROR((D50:AH50+D51:AH51+D52:AH52-8),0))</f>
        <v>15</v>
      </c>
      <c r="AP50" s="112">
        <f>AM50-AO50</f>
        <v>40</v>
      </c>
    </row>
    <row r="51" s="46" customFormat="1" ht="13.5" spans="1:42">
      <c r="A51" s="83"/>
      <c r="B51" s="83"/>
      <c r="C51" s="83" t="s">
        <v>194</v>
      </c>
      <c r="D51" s="84"/>
      <c r="E51" s="84"/>
      <c r="F51" s="84"/>
      <c r="G51" s="84"/>
      <c r="H51" s="84"/>
      <c r="I51" s="84"/>
      <c r="J51" s="84"/>
      <c r="K51" s="84"/>
      <c r="L51" s="84">
        <v>4</v>
      </c>
      <c r="M51" s="84">
        <v>4</v>
      </c>
      <c r="N51" s="84">
        <v>4</v>
      </c>
      <c r="O51" s="84">
        <v>4</v>
      </c>
      <c r="P51" s="84">
        <v>4</v>
      </c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5"/>
      <c r="AI51" s="112"/>
      <c r="AJ51" s="112"/>
      <c r="AK51" s="112"/>
      <c r="AL51" s="112"/>
      <c r="AM51" s="112"/>
      <c r="AN51" s="52"/>
      <c r="AO51" s="112"/>
      <c r="AP51" s="112"/>
    </row>
    <row r="52" s="46" customFormat="1" ht="13.5" spans="1:42">
      <c r="A52" s="83"/>
      <c r="B52" s="83"/>
      <c r="C52" s="83" t="s">
        <v>190</v>
      </c>
      <c r="D52" s="85"/>
      <c r="E52" s="85"/>
      <c r="F52" s="86"/>
      <c r="G52" s="85"/>
      <c r="H52" s="85"/>
      <c r="I52" s="85"/>
      <c r="J52" s="85"/>
      <c r="K52" s="85"/>
      <c r="L52" s="85">
        <v>3</v>
      </c>
      <c r="M52" s="85">
        <v>3</v>
      </c>
      <c r="N52" s="85">
        <v>3</v>
      </c>
      <c r="O52" s="85">
        <v>3</v>
      </c>
      <c r="P52" s="85">
        <v>3</v>
      </c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112"/>
      <c r="AJ52" s="112"/>
      <c r="AK52" s="112"/>
      <c r="AL52" s="112"/>
      <c r="AM52" s="112"/>
      <c r="AN52" s="52"/>
      <c r="AO52" s="112"/>
      <c r="AP52" s="112"/>
    </row>
    <row r="53" s="46" customFormat="1" ht="13.5" spans="1:42">
      <c r="A53" s="75" t="s">
        <v>28</v>
      </c>
      <c r="B53" s="75" t="s">
        <v>192</v>
      </c>
      <c r="C53" s="75" t="s">
        <v>193</v>
      </c>
      <c r="D53" s="57"/>
      <c r="E53" s="57"/>
      <c r="F53" s="57"/>
      <c r="G53" s="57"/>
      <c r="H53" s="57"/>
      <c r="I53" s="57"/>
      <c r="J53" s="57"/>
      <c r="K53" s="57"/>
      <c r="L53" s="57"/>
      <c r="M53" s="57">
        <v>4</v>
      </c>
      <c r="N53" s="57">
        <v>4</v>
      </c>
      <c r="O53" s="57">
        <v>4</v>
      </c>
      <c r="P53" s="57">
        <v>4</v>
      </c>
      <c r="Q53" s="57">
        <v>4</v>
      </c>
      <c r="R53" s="57">
        <v>4</v>
      </c>
      <c r="S53" s="57">
        <v>4</v>
      </c>
      <c r="T53" s="57">
        <v>4</v>
      </c>
      <c r="U53" s="57">
        <v>4</v>
      </c>
      <c r="V53" s="57">
        <v>4</v>
      </c>
      <c r="W53" s="57">
        <v>4</v>
      </c>
      <c r="X53" s="57">
        <v>4</v>
      </c>
      <c r="Y53" s="57"/>
      <c r="Z53" s="57">
        <v>4</v>
      </c>
      <c r="AA53" s="57">
        <v>4</v>
      </c>
      <c r="AB53" s="57">
        <v>4</v>
      </c>
      <c r="AC53" s="57">
        <v>4</v>
      </c>
      <c r="AD53" s="57">
        <v>4</v>
      </c>
      <c r="AE53" s="57">
        <v>4</v>
      </c>
      <c r="AF53" s="57">
        <v>4</v>
      </c>
      <c r="AG53" s="57">
        <v>4</v>
      </c>
      <c r="AH53" s="78">
        <v>4</v>
      </c>
      <c r="AI53" s="112">
        <f>IF(A53="","",COUNTIF(D53:AH54,"&gt;2")/2)</f>
        <v>20.5</v>
      </c>
      <c r="AJ53" s="112">
        <f>SUMPRODUCT(IFERROR((IFERROR(WEEKDAY($D$3:$AH$3,2),999)&lt;6)*D53:AH54,0))</f>
        <v>116</v>
      </c>
      <c r="AK53" s="112">
        <f>SUMPRODUCT((IFERROR(WEEKDAY($D$3:$AH$3,2),999)&lt;6)*D55:AH55)</f>
        <v>63.5</v>
      </c>
      <c r="AL53" s="112">
        <f>SUMPRODUCT(IFERROR((IFERROR(WEEKDAY($D$3:$AH$3,2),0)&gt;5)*D53:AH55,0))</f>
        <v>71.5</v>
      </c>
      <c r="AM53" s="112">
        <f>SUM(D53:AH55)</f>
        <v>251</v>
      </c>
      <c r="AN53" s="52" t="s">
        <v>189</v>
      </c>
      <c r="AO53" s="112">
        <f>SUMPRODUCT((IFERROR((D53:AH53+D54:AH54+D55:AH55),0)&gt;8)*1,IFERROR((D53:AH53+D54:AH54+D55:AH55-8),0))</f>
        <v>87</v>
      </c>
      <c r="AP53" s="112">
        <f>AM53-AO53</f>
        <v>164</v>
      </c>
    </row>
    <row r="54" s="46" customFormat="1" ht="13.5" spans="1:42">
      <c r="A54" s="75"/>
      <c r="B54" s="75"/>
      <c r="C54" s="75" t="s">
        <v>194</v>
      </c>
      <c r="D54" s="57"/>
      <c r="E54" s="57"/>
      <c r="F54" s="57"/>
      <c r="G54" s="57"/>
      <c r="H54" s="57"/>
      <c r="I54" s="57"/>
      <c r="J54" s="57"/>
      <c r="K54" s="57"/>
      <c r="L54" s="57"/>
      <c r="M54" s="57">
        <v>4</v>
      </c>
      <c r="N54" s="57">
        <v>4</v>
      </c>
      <c r="O54" s="57">
        <v>4</v>
      </c>
      <c r="P54" s="57">
        <v>4</v>
      </c>
      <c r="Q54" s="57">
        <v>4</v>
      </c>
      <c r="R54" s="57">
        <v>4</v>
      </c>
      <c r="S54" s="57"/>
      <c r="T54" s="57">
        <v>4</v>
      </c>
      <c r="U54" s="57">
        <v>4</v>
      </c>
      <c r="V54" s="57">
        <v>4</v>
      </c>
      <c r="W54" s="57">
        <v>4</v>
      </c>
      <c r="X54" s="57">
        <v>4</v>
      </c>
      <c r="Y54" s="57"/>
      <c r="Z54" s="57">
        <v>4</v>
      </c>
      <c r="AA54" s="57">
        <v>4</v>
      </c>
      <c r="AB54" s="57">
        <v>4</v>
      </c>
      <c r="AC54" s="57">
        <v>4</v>
      </c>
      <c r="AD54" s="57">
        <v>4</v>
      </c>
      <c r="AE54" s="57">
        <v>4</v>
      </c>
      <c r="AF54" s="57">
        <v>4</v>
      </c>
      <c r="AG54" s="57">
        <v>4</v>
      </c>
      <c r="AH54" s="78">
        <v>4</v>
      </c>
      <c r="AI54" s="112"/>
      <c r="AJ54" s="112"/>
      <c r="AK54" s="112"/>
      <c r="AL54" s="112"/>
      <c r="AM54" s="112"/>
      <c r="AN54" s="52"/>
      <c r="AO54" s="112"/>
      <c r="AP54" s="112"/>
    </row>
    <row r="55" s="46" customFormat="1" ht="13.5" spans="1:42">
      <c r="A55" s="75"/>
      <c r="B55" s="75"/>
      <c r="C55" s="75" t="s">
        <v>190</v>
      </c>
      <c r="D55" s="75"/>
      <c r="E55" s="75"/>
      <c r="F55" s="75"/>
      <c r="G55" s="75"/>
      <c r="H55" s="75"/>
      <c r="I55" s="75"/>
      <c r="J55" s="75"/>
      <c r="K55" s="75"/>
      <c r="L55" s="75"/>
      <c r="M55" s="75">
        <v>3</v>
      </c>
      <c r="N55" s="75">
        <v>3</v>
      </c>
      <c r="O55" s="75">
        <v>5</v>
      </c>
      <c r="P55" s="75">
        <v>3</v>
      </c>
      <c r="Q55" s="75">
        <v>5</v>
      </c>
      <c r="R55" s="75">
        <v>4.5</v>
      </c>
      <c r="S55" s="75"/>
      <c r="T55" s="75">
        <v>3</v>
      </c>
      <c r="U55" s="75">
        <v>3</v>
      </c>
      <c r="V55" s="75">
        <v>4.5</v>
      </c>
      <c r="W55" s="75">
        <v>4</v>
      </c>
      <c r="X55" s="75">
        <v>5.5</v>
      </c>
      <c r="Y55" s="75"/>
      <c r="Z55" s="78">
        <v>5</v>
      </c>
      <c r="AA55" s="78">
        <v>10</v>
      </c>
      <c r="AB55" s="78">
        <v>1</v>
      </c>
      <c r="AC55" s="78">
        <v>4.5</v>
      </c>
      <c r="AD55" s="75">
        <v>2.5</v>
      </c>
      <c r="AE55" s="78">
        <v>6</v>
      </c>
      <c r="AF55" s="78">
        <v>2.5</v>
      </c>
      <c r="AG55" s="78">
        <v>5</v>
      </c>
      <c r="AH55" s="78">
        <v>7</v>
      </c>
      <c r="AI55" s="112"/>
      <c r="AJ55" s="112"/>
      <c r="AK55" s="112"/>
      <c r="AL55" s="112"/>
      <c r="AM55" s="112"/>
      <c r="AN55" s="52"/>
      <c r="AO55" s="112"/>
      <c r="AP55" s="112"/>
    </row>
    <row r="56" s="46" customFormat="1" spans="1:42">
      <c r="A56" s="75" t="s">
        <v>25</v>
      </c>
      <c r="B56" s="75" t="s">
        <v>192</v>
      </c>
      <c r="C56" s="75" t="s">
        <v>193</v>
      </c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>
        <v>4</v>
      </c>
      <c r="R56" s="75">
        <v>4</v>
      </c>
      <c r="S56" s="75">
        <v>4</v>
      </c>
      <c r="T56" s="75">
        <v>4</v>
      </c>
      <c r="U56" s="75">
        <v>4</v>
      </c>
      <c r="V56" s="75">
        <v>4</v>
      </c>
      <c r="W56" s="75">
        <v>4</v>
      </c>
      <c r="X56" s="75">
        <v>4</v>
      </c>
      <c r="Y56" s="75" t="s">
        <v>196</v>
      </c>
      <c r="Z56" s="75">
        <v>4</v>
      </c>
      <c r="AA56" s="75">
        <v>4</v>
      </c>
      <c r="AB56" s="75">
        <v>4</v>
      </c>
      <c r="AC56" s="75">
        <v>4</v>
      </c>
      <c r="AD56" s="75">
        <v>4</v>
      </c>
      <c r="AE56" s="75">
        <v>4</v>
      </c>
      <c r="AF56" s="75">
        <v>4</v>
      </c>
      <c r="AG56" s="75">
        <v>4</v>
      </c>
      <c r="AH56" s="75">
        <v>4</v>
      </c>
      <c r="AI56" s="112">
        <f>IF(A56="","",COUNTIF(D56:AH57,"&gt;2")/2)</f>
        <v>17</v>
      </c>
      <c r="AJ56" s="112">
        <f>SUMPRODUCT(IFERROR((IFERROR(WEEKDAY($D$3:$AH$3,2),999)&lt;6)*D56:AH57,0))</f>
        <v>104</v>
      </c>
      <c r="AK56" s="112">
        <f>SUMPRODUCT((IFERROR(WEEKDAY($D$3:$AH$3,2),999)&lt;6)*D58:AH58)</f>
        <v>48.5</v>
      </c>
      <c r="AL56" s="112">
        <f>SUMPRODUCT(IFERROR((IFERROR(WEEKDAY($D$3:$AH$3,2),0)&gt;5)*D56:AH58,0))</f>
        <v>47.5</v>
      </c>
      <c r="AM56" s="112">
        <f>SUM(D56:AH58)</f>
        <v>200</v>
      </c>
      <c r="AN56" s="52" t="s">
        <v>189</v>
      </c>
      <c r="AO56" s="112">
        <f>SUMPRODUCT((IFERROR((D56:AH56+D57:AH57+D58:AH58),0)&gt;8)*1,IFERROR((D56:AH56+D57:AH57+D58:AH58-8),0))</f>
        <v>64</v>
      </c>
      <c r="AP56" s="112">
        <f>AM56-AO56</f>
        <v>136</v>
      </c>
    </row>
    <row r="57" s="46" customFormat="1" ht="13.5" spans="1:42">
      <c r="A57" s="75"/>
      <c r="B57" s="75"/>
      <c r="C57" s="75" t="s">
        <v>194</v>
      </c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>
        <v>4</v>
      </c>
      <c r="R57" s="75">
        <v>4</v>
      </c>
      <c r="S57" s="75">
        <v>4</v>
      </c>
      <c r="T57" s="75">
        <v>4</v>
      </c>
      <c r="U57" s="75">
        <v>4</v>
      </c>
      <c r="V57" s="78">
        <v>4</v>
      </c>
      <c r="W57" s="75">
        <v>4</v>
      </c>
      <c r="X57" s="75">
        <v>4</v>
      </c>
      <c r="Y57" s="75" t="s">
        <v>196</v>
      </c>
      <c r="Z57" s="75">
        <v>4</v>
      </c>
      <c r="AA57" s="75">
        <v>4</v>
      </c>
      <c r="AB57" s="75">
        <v>4</v>
      </c>
      <c r="AC57" s="75">
        <v>4</v>
      </c>
      <c r="AD57" s="75">
        <v>4</v>
      </c>
      <c r="AE57" s="75">
        <v>4</v>
      </c>
      <c r="AF57" s="75">
        <v>4</v>
      </c>
      <c r="AG57" s="75">
        <v>4</v>
      </c>
      <c r="AH57" s="75">
        <v>4</v>
      </c>
      <c r="AI57" s="112"/>
      <c r="AJ57" s="112"/>
      <c r="AK57" s="112"/>
      <c r="AL57" s="112"/>
      <c r="AM57" s="112"/>
      <c r="AN57" s="52"/>
      <c r="AO57" s="112"/>
      <c r="AP57" s="112"/>
    </row>
    <row r="58" s="46" customFormat="1" spans="1:42">
      <c r="A58" s="75"/>
      <c r="B58" s="75"/>
      <c r="C58" s="75" t="s">
        <v>190</v>
      </c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>
        <v>4</v>
      </c>
      <c r="R58" s="75">
        <v>3</v>
      </c>
      <c r="S58" s="75">
        <v>3</v>
      </c>
      <c r="T58" s="75">
        <v>4</v>
      </c>
      <c r="U58" s="75">
        <v>3</v>
      </c>
      <c r="V58" s="75">
        <v>3</v>
      </c>
      <c r="W58" s="75">
        <v>3</v>
      </c>
      <c r="X58" s="75">
        <v>1</v>
      </c>
      <c r="Y58" s="75"/>
      <c r="Z58" s="75">
        <v>5</v>
      </c>
      <c r="AA58" s="75">
        <v>4.5</v>
      </c>
      <c r="AB58" s="75">
        <v>3</v>
      </c>
      <c r="AC58" s="75">
        <v>4.5</v>
      </c>
      <c r="AD58" s="75">
        <v>5</v>
      </c>
      <c r="AE58" s="75">
        <v>4</v>
      </c>
      <c r="AF58" s="75">
        <v>4.5</v>
      </c>
      <c r="AG58" s="75">
        <v>5</v>
      </c>
      <c r="AH58" s="75">
        <v>4.5</v>
      </c>
      <c r="AI58" s="112"/>
      <c r="AJ58" s="112"/>
      <c r="AK58" s="112"/>
      <c r="AL58" s="112"/>
      <c r="AM58" s="112"/>
      <c r="AN58" s="52"/>
      <c r="AO58" s="112"/>
      <c r="AP58" s="112"/>
    </row>
    <row r="59" s="46" customFormat="1" ht="14.25" hidden="1" spans="1:42">
      <c r="A59" s="87" t="s">
        <v>161</v>
      </c>
      <c r="B59" s="87" t="s">
        <v>197</v>
      </c>
      <c r="C59" s="87" t="s">
        <v>197</v>
      </c>
      <c r="D59" s="87">
        <v>4</v>
      </c>
      <c r="E59" s="87">
        <v>4</v>
      </c>
      <c r="F59" s="87">
        <v>4</v>
      </c>
      <c r="G59" s="87">
        <v>4</v>
      </c>
      <c r="H59" s="87">
        <v>4</v>
      </c>
      <c r="I59" s="87">
        <v>4</v>
      </c>
      <c r="J59" s="87">
        <v>4</v>
      </c>
      <c r="K59" s="87">
        <v>4</v>
      </c>
      <c r="L59" s="87">
        <v>4</v>
      </c>
      <c r="M59" s="87">
        <v>4</v>
      </c>
      <c r="N59" s="87">
        <v>4</v>
      </c>
      <c r="O59" s="87">
        <v>4</v>
      </c>
      <c r="P59" s="87">
        <v>4</v>
      </c>
      <c r="Q59" s="87">
        <v>4</v>
      </c>
      <c r="R59" s="87">
        <v>4</v>
      </c>
      <c r="S59" s="87">
        <v>4</v>
      </c>
      <c r="T59" s="87">
        <v>4</v>
      </c>
      <c r="U59" s="87">
        <v>4</v>
      </c>
      <c r="V59" s="87">
        <v>4</v>
      </c>
      <c r="W59" s="87">
        <v>4</v>
      </c>
      <c r="X59" s="87">
        <v>4</v>
      </c>
      <c r="Y59" s="87">
        <v>4</v>
      </c>
      <c r="Z59" s="87">
        <v>4</v>
      </c>
      <c r="AA59" s="87">
        <v>4</v>
      </c>
      <c r="AB59" s="87">
        <v>4</v>
      </c>
      <c r="AC59" s="87">
        <v>4</v>
      </c>
      <c r="AD59" s="87">
        <v>4</v>
      </c>
      <c r="AE59" s="87">
        <v>4</v>
      </c>
      <c r="AF59" s="87">
        <v>4</v>
      </c>
      <c r="AG59" s="87">
        <v>4</v>
      </c>
      <c r="AH59" s="87">
        <v>4</v>
      </c>
      <c r="AI59" s="112">
        <f>IF(A59="","",COUNTIF(D59:AH60,"&gt;2")/2)</f>
        <v>31</v>
      </c>
      <c r="AJ59" s="112">
        <f>SUMPRODUCT(IFERROR((IFERROR(WEEKDAY($D$3:$AH$3,2),999)&lt;6)*D59:AH60,0))</f>
        <v>184</v>
      </c>
      <c r="AK59" s="112">
        <f>SUMPRODUCT((IFERROR(WEEKDAY($D$3:$AH$3,2),999)&lt;6)*D61:AH61)</f>
        <v>0</v>
      </c>
      <c r="AL59" s="112">
        <f>SUMPRODUCT(IFERROR((IFERROR(WEEKDAY($D$3:$AH$3,2),0)&gt;5)*D59:AH61,0))</f>
        <v>64</v>
      </c>
      <c r="AM59" s="112">
        <f>SUM(D59:AH61)</f>
        <v>248</v>
      </c>
      <c r="AN59" s="52" t="s">
        <v>189</v>
      </c>
      <c r="AO59" s="112">
        <f>SUMPRODUCT((IFERROR((D59:AH59+D60:AH60+D61:AH61),0)&gt;8)*1,IFERROR((D59:AH59+D60:AH60+D61:AH61-8),0))</f>
        <v>0</v>
      </c>
      <c r="AP59" s="112">
        <f>AM59-AO59</f>
        <v>248</v>
      </c>
    </row>
    <row r="60" s="46" customFormat="1" ht="14.25" hidden="1" spans="1:42">
      <c r="A60" s="87"/>
      <c r="B60" s="87"/>
      <c r="C60" s="87"/>
      <c r="D60" s="87">
        <v>4</v>
      </c>
      <c r="E60" s="87">
        <v>4</v>
      </c>
      <c r="F60" s="87">
        <v>4</v>
      </c>
      <c r="G60" s="87">
        <v>4</v>
      </c>
      <c r="H60" s="87">
        <v>4</v>
      </c>
      <c r="I60" s="87">
        <v>4</v>
      </c>
      <c r="J60" s="87">
        <v>4</v>
      </c>
      <c r="K60" s="87">
        <v>4</v>
      </c>
      <c r="L60" s="87">
        <v>4</v>
      </c>
      <c r="M60" s="87">
        <v>4</v>
      </c>
      <c r="N60" s="87">
        <v>4</v>
      </c>
      <c r="O60" s="87">
        <v>4</v>
      </c>
      <c r="P60" s="87">
        <v>4</v>
      </c>
      <c r="Q60" s="87">
        <v>4</v>
      </c>
      <c r="R60" s="87">
        <v>4</v>
      </c>
      <c r="S60" s="87">
        <v>4</v>
      </c>
      <c r="T60" s="87">
        <v>4</v>
      </c>
      <c r="U60" s="87">
        <v>4</v>
      </c>
      <c r="V60" s="87">
        <v>4</v>
      </c>
      <c r="W60" s="87">
        <v>4</v>
      </c>
      <c r="X60" s="87">
        <v>4</v>
      </c>
      <c r="Y60" s="87">
        <v>4</v>
      </c>
      <c r="Z60" s="87">
        <v>4</v>
      </c>
      <c r="AA60" s="87">
        <v>4</v>
      </c>
      <c r="AB60" s="87">
        <v>4</v>
      </c>
      <c r="AC60" s="87">
        <v>4</v>
      </c>
      <c r="AD60" s="87">
        <v>4</v>
      </c>
      <c r="AE60" s="87">
        <v>4</v>
      </c>
      <c r="AF60" s="87">
        <v>4</v>
      </c>
      <c r="AG60" s="87">
        <v>4</v>
      </c>
      <c r="AH60" s="87">
        <v>4</v>
      </c>
      <c r="AI60" s="112"/>
      <c r="AJ60" s="112"/>
      <c r="AK60" s="112"/>
      <c r="AL60" s="112"/>
      <c r="AM60" s="112"/>
      <c r="AN60" s="52"/>
      <c r="AO60" s="112"/>
      <c r="AP60" s="112"/>
    </row>
    <row r="61" s="46" customFormat="1" ht="14.25" hidden="1" spans="1:42">
      <c r="A61" s="88" t="s">
        <v>190</v>
      </c>
      <c r="B61" s="87"/>
      <c r="C61" s="87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112"/>
      <c r="AJ61" s="112"/>
      <c r="AK61" s="112"/>
      <c r="AL61" s="112"/>
      <c r="AM61" s="112"/>
      <c r="AN61" s="52"/>
      <c r="AO61" s="112"/>
      <c r="AP61" s="112"/>
    </row>
    <row r="62" s="46" customFormat="1" ht="14.25" hidden="1" spans="1:42">
      <c r="A62" s="87" t="s">
        <v>162</v>
      </c>
      <c r="B62" s="87" t="s">
        <v>197</v>
      </c>
      <c r="C62" s="87" t="s">
        <v>197</v>
      </c>
      <c r="D62" s="87">
        <v>4</v>
      </c>
      <c r="E62" s="87">
        <v>4</v>
      </c>
      <c r="F62" s="87">
        <v>4</v>
      </c>
      <c r="G62" s="87">
        <v>4</v>
      </c>
      <c r="H62" s="87">
        <v>4</v>
      </c>
      <c r="I62" s="96"/>
      <c r="J62" s="87">
        <v>4</v>
      </c>
      <c r="K62" s="87">
        <v>4</v>
      </c>
      <c r="L62" s="87">
        <v>4</v>
      </c>
      <c r="M62" s="87">
        <v>4</v>
      </c>
      <c r="N62" s="87">
        <v>4</v>
      </c>
      <c r="O62" s="87">
        <v>4</v>
      </c>
      <c r="P62" s="96"/>
      <c r="Q62" s="87">
        <v>4</v>
      </c>
      <c r="R62" s="87">
        <v>4</v>
      </c>
      <c r="S62" s="87">
        <v>4</v>
      </c>
      <c r="T62" s="87">
        <v>4</v>
      </c>
      <c r="U62" s="87">
        <v>4</v>
      </c>
      <c r="V62" s="87">
        <v>4</v>
      </c>
      <c r="W62" s="96"/>
      <c r="X62" s="87">
        <v>4</v>
      </c>
      <c r="Y62" s="87">
        <v>4</v>
      </c>
      <c r="Z62" s="87">
        <v>4</v>
      </c>
      <c r="AA62" s="87">
        <v>4</v>
      </c>
      <c r="AB62" s="87">
        <v>4</v>
      </c>
      <c r="AC62" s="87">
        <v>4</v>
      </c>
      <c r="AD62" s="87">
        <v>4</v>
      </c>
      <c r="AE62" s="87">
        <v>4</v>
      </c>
      <c r="AF62" s="87">
        <v>4</v>
      </c>
      <c r="AG62" s="87">
        <v>4</v>
      </c>
      <c r="AH62" s="87">
        <v>4</v>
      </c>
      <c r="AI62" s="112">
        <f>IF(A62="","",COUNTIF(D62:AH63,"&gt;2")/2)</f>
        <v>27.5</v>
      </c>
      <c r="AJ62" s="112">
        <f>SUMPRODUCT(IFERROR((IFERROR(WEEKDAY($D$3:$AH$3,2),999)&lt;6)*D62:AH63,0))</f>
        <v>180</v>
      </c>
      <c r="AK62" s="112">
        <f>SUMPRODUCT((IFERROR(WEEKDAY($D$3:$AH$3,2),999)&lt;6)*D64:AH64)</f>
        <v>2</v>
      </c>
      <c r="AL62" s="112">
        <f>SUMPRODUCT(IFERROR((IFERROR(WEEKDAY($D$3:$AH$3,2),0)&gt;5)*D62:AH64,0))</f>
        <v>40</v>
      </c>
      <c r="AM62" s="112">
        <f>SUM(D62:AH64)</f>
        <v>222</v>
      </c>
      <c r="AN62" s="52" t="s">
        <v>189</v>
      </c>
      <c r="AO62" s="112">
        <f>SUMPRODUCT((IFERROR((D62:AH62+D63:AH63+D64:AH64),0)&gt;8)*1,IFERROR((D62:AH62+D63:AH63+D64:AH64-8),0))</f>
        <v>2</v>
      </c>
      <c r="AP62" s="112">
        <f>AM62-AO62</f>
        <v>220</v>
      </c>
    </row>
    <row r="63" s="46" customFormat="1" ht="14.25" hidden="1" spans="1:42">
      <c r="A63" s="87"/>
      <c r="B63" s="87"/>
      <c r="C63" s="87"/>
      <c r="D63" s="87">
        <v>4</v>
      </c>
      <c r="E63" s="87">
        <v>4</v>
      </c>
      <c r="F63" s="87">
        <v>4</v>
      </c>
      <c r="G63" s="87">
        <v>4</v>
      </c>
      <c r="H63" s="87">
        <v>4</v>
      </c>
      <c r="I63" s="96"/>
      <c r="J63" s="87">
        <v>4</v>
      </c>
      <c r="K63" s="87">
        <v>4</v>
      </c>
      <c r="L63" s="87">
        <v>4</v>
      </c>
      <c r="M63" s="87">
        <v>4</v>
      </c>
      <c r="N63" s="87">
        <v>4</v>
      </c>
      <c r="O63" s="87">
        <v>4</v>
      </c>
      <c r="P63" s="96"/>
      <c r="Q63" s="87">
        <v>4</v>
      </c>
      <c r="R63" s="87">
        <v>4</v>
      </c>
      <c r="S63" s="96"/>
      <c r="T63" s="87">
        <v>4</v>
      </c>
      <c r="U63" s="87">
        <v>4</v>
      </c>
      <c r="V63" s="87">
        <v>4</v>
      </c>
      <c r="W63" s="96"/>
      <c r="X63" s="87">
        <v>4</v>
      </c>
      <c r="Y63" s="87">
        <v>4</v>
      </c>
      <c r="Z63" s="87">
        <v>4</v>
      </c>
      <c r="AA63" s="87">
        <v>4</v>
      </c>
      <c r="AB63" s="87">
        <v>4</v>
      </c>
      <c r="AC63" s="87">
        <v>4</v>
      </c>
      <c r="AD63" s="87">
        <v>4</v>
      </c>
      <c r="AE63" s="87">
        <v>4</v>
      </c>
      <c r="AF63" s="87">
        <v>4</v>
      </c>
      <c r="AG63" s="87">
        <v>4</v>
      </c>
      <c r="AH63" s="87">
        <v>4</v>
      </c>
      <c r="AI63" s="112"/>
      <c r="AJ63" s="112"/>
      <c r="AK63" s="112"/>
      <c r="AL63" s="112"/>
      <c r="AM63" s="112"/>
      <c r="AN63" s="52"/>
      <c r="AO63" s="112"/>
      <c r="AP63" s="112"/>
    </row>
    <row r="64" s="46" customFormat="1" ht="14.25" hidden="1" spans="1:42">
      <c r="A64" s="88" t="s">
        <v>190</v>
      </c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>
        <v>2</v>
      </c>
      <c r="AG64" s="87"/>
      <c r="AH64" s="87"/>
      <c r="AI64" s="112"/>
      <c r="AJ64" s="112"/>
      <c r="AK64" s="112"/>
      <c r="AL64" s="112"/>
      <c r="AM64" s="112"/>
      <c r="AN64" s="52"/>
      <c r="AO64" s="112"/>
      <c r="AP64" s="112"/>
    </row>
    <row r="65" s="46" customFormat="1" hidden="1" spans="1:42">
      <c r="A65" s="116" t="s">
        <v>146</v>
      </c>
      <c r="B65" s="57" t="s">
        <v>198</v>
      </c>
      <c r="C65" s="57" t="s">
        <v>197</v>
      </c>
      <c r="D65" s="117"/>
      <c r="E65" s="117">
        <v>4</v>
      </c>
      <c r="F65" s="117">
        <v>4</v>
      </c>
      <c r="G65" s="117"/>
      <c r="H65" s="117">
        <v>4</v>
      </c>
      <c r="I65" s="117">
        <v>4</v>
      </c>
      <c r="J65" s="117">
        <v>4</v>
      </c>
      <c r="K65" s="117">
        <v>4</v>
      </c>
      <c r="L65" s="117">
        <v>4</v>
      </c>
      <c r="M65" s="117">
        <v>4</v>
      </c>
      <c r="N65" s="117">
        <v>4</v>
      </c>
      <c r="O65" s="117">
        <v>4</v>
      </c>
      <c r="P65" s="117">
        <v>4</v>
      </c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17"/>
      <c r="AH65" s="117"/>
      <c r="AI65" s="112">
        <f>IF(A65="","",COUNTIF(D65:AH66,"&gt;2")/2)</f>
        <v>11</v>
      </c>
      <c r="AJ65" s="112">
        <f>SUMPRODUCT(IFERROR((IFERROR(WEEKDAY($D$3:$AH$3,2),999)&lt;6)*D65:AH66,0))</f>
        <v>70</v>
      </c>
      <c r="AK65" s="112">
        <f>SUMPRODUCT((IFERROR(WEEKDAY($D$3:$AH$3,2),999)&lt;6)*D67:AH67)</f>
        <v>0</v>
      </c>
      <c r="AL65" s="112">
        <f>SUMPRODUCT(IFERROR((IFERROR(WEEKDAY($D$3:$AH$3,2),0)&gt;5)*D65:AH67,0))</f>
        <v>40</v>
      </c>
      <c r="AM65" s="112">
        <f>SUM(D65:AH67)</f>
        <v>110</v>
      </c>
      <c r="AN65" s="52" t="s">
        <v>189</v>
      </c>
      <c r="AO65" s="112">
        <f>SUMPRODUCT((IFERROR((D65:AH65+D66:AH66+D67:AH67),0)&gt;8)*1,IFERROR((D65:AH65+D66:AH66+D67:AH67-8),0))</f>
        <v>22</v>
      </c>
      <c r="AP65" s="112">
        <f>AM65-AO65</f>
        <v>88</v>
      </c>
    </row>
    <row r="66" s="46" customFormat="1" hidden="1" spans="1:42">
      <c r="A66" s="118"/>
      <c r="B66" s="57"/>
      <c r="C66" s="57"/>
      <c r="D66" s="117"/>
      <c r="E66" s="117">
        <v>6</v>
      </c>
      <c r="F66" s="117">
        <v>6</v>
      </c>
      <c r="G66" s="117"/>
      <c r="H66" s="117">
        <v>6</v>
      </c>
      <c r="I66" s="117">
        <v>6</v>
      </c>
      <c r="J66" s="117">
        <v>6</v>
      </c>
      <c r="K66" s="117">
        <v>6</v>
      </c>
      <c r="L66" s="117">
        <v>6</v>
      </c>
      <c r="M66" s="117">
        <v>6</v>
      </c>
      <c r="N66" s="117">
        <v>6</v>
      </c>
      <c r="O66" s="117">
        <v>6</v>
      </c>
      <c r="P66" s="117">
        <v>6</v>
      </c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AD66" s="117"/>
      <c r="AE66" s="117"/>
      <c r="AF66" s="117"/>
      <c r="AG66" s="117"/>
      <c r="AH66" s="117"/>
      <c r="AI66" s="112"/>
      <c r="AJ66" s="112"/>
      <c r="AK66" s="112"/>
      <c r="AL66" s="112"/>
      <c r="AM66" s="112"/>
      <c r="AN66" s="52"/>
      <c r="AO66" s="112"/>
      <c r="AP66" s="112"/>
    </row>
    <row r="67" s="46" customFormat="1" hidden="1" spans="1:42">
      <c r="A67" s="119" t="s">
        <v>190</v>
      </c>
      <c r="B67" s="57"/>
      <c r="C67" s="5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7"/>
      <c r="AH67" s="117"/>
      <c r="AI67" s="112"/>
      <c r="AJ67" s="112"/>
      <c r="AK67" s="112"/>
      <c r="AL67" s="112"/>
      <c r="AM67" s="112"/>
      <c r="AN67" s="52"/>
      <c r="AO67" s="112"/>
      <c r="AP67" s="112"/>
    </row>
    <row r="68" s="46" customFormat="1" hidden="1" spans="1:42">
      <c r="A68" s="89" t="s">
        <v>147</v>
      </c>
      <c r="B68" s="57" t="s">
        <v>198</v>
      </c>
      <c r="C68" s="57" t="s">
        <v>197</v>
      </c>
      <c r="D68" s="117"/>
      <c r="E68" s="117">
        <v>4</v>
      </c>
      <c r="F68" s="117">
        <v>4</v>
      </c>
      <c r="G68" s="117"/>
      <c r="H68" s="117">
        <v>4</v>
      </c>
      <c r="I68" s="117">
        <v>4</v>
      </c>
      <c r="J68" s="117">
        <v>4</v>
      </c>
      <c r="K68" s="117">
        <v>4</v>
      </c>
      <c r="L68" s="117">
        <v>4</v>
      </c>
      <c r="M68" s="117">
        <v>4</v>
      </c>
      <c r="N68" s="117">
        <v>4</v>
      </c>
      <c r="O68" s="117">
        <v>4</v>
      </c>
      <c r="P68" s="117">
        <v>4</v>
      </c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  <c r="AH68" s="117"/>
      <c r="AI68" s="112">
        <f>IF(A68="","",COUNTIF(D68:AH69,"&gt;2")/2)</f>
        <v>11</v>
      </c>
      <c r="AJ68" s="112">
        <f>SUMPRODUCT(IFERROR((IFERROR(WEEKDAY($D$3:$AH$3,2),999)&lt;6)*D68:AH69,0))</f>
        <v>70</v>
      </c>
      <c r="AK68" s="112">
        <f>SUMPRODUCT((IFERROR(WEEKDAY($D$3:$AH$3,2),999)&lt;6)*D70:AH70)</f>
        <v>0</v>
      </c>
      <c r="AL68" s="112">
        <f>SUMPRODUCT(IFERROR((IFERROR(WEEKDAY($D$3:$AH$3,2),0)&gt;5)*D68:AH70,0))</f>
        <v>40</v>
      </c>
      <c r="AM68" s="112">
        <f>SUM(D68:AH70)</f>
        <v>110</v>
      </c>
      <c r="AN68" s="52" t="s">
        <v>189</v>
      </c>
      <c r="AO68" s="112">
        <f>SUMPRODUCT((IFERROR((D68:AH68+D69:AH69+D70:AH70),0)&gt;8)*1,IFERROR((D68:AH68+D69:AH69+D70:AH70-8),0))</f>
        <v>22</v>
      </c>
      <c r="AP68" s="112">
        <f>AM68-AO68</f>
        <v>88</v>
      </c>
    </row>
    <row r="69" s="46" customFormat="1" hidden="1" spans="1:42">
      <c r="A69" s="89"/>
      <c r="B69" s="57"/>
      <c r="C69" s="57"/>
      <c r="D69" s="117"/>
      <c r="E69" s="117">
        <v>6</v>
      </c>
      <c r="F69" s="117">
        <v>6</v>
      </c>
      <c r="G69" s="117"/>
      <c r="H69" s="117">
        <v>6</v>
      </c>
      <c r="I69" s="117">
        <v>6</v>
      </c>
      <c r="J69" s="117">
        <v>6</v>
      </c>
      <c r="K69" s="117">
        <v>6</v>
      </c>
      <c r="L69" s="117">
        <v>6</v>
      </c>
      <c r="M69" s="117">
        <v>6</v>
      </c>
      <c r="N69" s="117">
        <v>6</v>
      </c>
      <c r="O69" s="117">
        <v>6</v>
      </c>
      <c r="P69" s="117">
        <v>6</v>
      </c>
      <c r="Q69" s="117"/>
      <c r="R69" s="117"/>
      <c r="S69" s="117"/>
      <c r="T69" s="117"/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  <c r="AH69" s="117"/>
      <c r="AI69" s="112"/>
      <c r="AJ69" s="112"/>
      <c r="AK69" s="112"/>
      <c r="AL69" s="112"/>
      <c r="AM69" s="112"/>
      <c r="AN69" s="52"/>
      <c r="AO69" s="112"/>
      <c r="AP69" s="112"/>
    </row>
    <row r="70" s="46" customFormat="1" hidden="1" spans="1:42">
      <c r="A70" s="119" t="s">
        <v>190</v>
      </c>
      <c r="B70" s="57"/>
      <c r="C70" s="57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112"/>
      <c r="AJ70" s="112"/>
      <c r="AK70" s="112"/>
      <c r="AL70" s="112"/>
      <c r="AM70" s="112"/>
      <c r="AN70" s="52"/>
      <c r="AO70" s="112"/>
      <c r="AP70" s="112"/>
    </row>
    <row r="71" s="46" customFormat="1" hidden="1" spans="1:42">
      <c r="A71" s="120" t="s">
        <v>100</v>
      </c>
      <c r="B71" s="57" t="s">
        <v>199</v>
      </c>
      <c r="C71" s="57" t="s">
        <v>200</v>
      </c>
      <c r="D71" s="57">
        <v>11.5</v>
      </c>
      <c r="E71" s="57">
        <v>11.5</v>
      </c>
      <c r="F71" s="57">
        <v>13.5</v>
      </c>
      <c r="G71" s="57">
        <v>13.5</v>
      </c>
      <c r="H71" s="57">
        <v>13.5</v>
      </c>
      <c r="I71" s="57"/>
      <c r="J71" s="57">
        <v>14</v>
      </c>
      <c r="K71" s="57">
        <v>14</v>
      </c>
      <c r="L71" s="57">
        <v>13.5</v>
      </c>
      <c r="M71" s="57">
        <v>12.5</v>
      </c>
      <c r="N71" s="57">
        <v>13.5</v>
      </c>
      <c r="O71" s="57">
        <v>14.5</v>
      </c>
      <c r="P71" s="57">
        <v>13.5</v>
      </c>
      <c r="Q71" s="57">
        <v>14.5</v>
      </c>
      <c r="R71" s="57">
        <v>12.5</v>
      </c>
      <c r="S71" s="57">
        <v>11.5</v>
      </c>
      <c r="T71" s="57">
        <v>12</v>
      </c>
      <c r="U71" s="57">
        <v>11</v>
      </c>
      <c r="V71" s="57"/>
      <c r="W71" s="57"/>
      <c r="X71" s="57">
        <v>11.5</v>
      </c>
      <c r="Y71" s="57">
        <v>12.5</v>
      </c>
      <c r="Z71" s="57">
        <v>12.5</v>
      </c>
      <c r="AA71" s="57">
        <v>13.5</v>
      </c>
      <c r="AB71" s="57">
        <v>12.5</v>
      </c>
      <c r="AC71" s="57"/>
      <c r="AD71" s="57"/>
      <c r="AE71" s="57"/>
      <c r="AF71" s="119"/>
      <c r="AG71" s="119"/>
      <c r="AH71" s="119"/>
      <c r="AI71" s="112">
        <f>IF(A71="","",COUNTIF(D71:AH72,"&gt;2"))</f>
        <v>28</v>
      </c>
      <c r="AJ71" s="112">
        <f>SUMPRODUCT(IFERROR((IFERROR(WEEKDAY($D$3:$AH$3,2),999)&lt;6)*D71:AH72,0))</f>
        <v>293.5</v>
      </c>
      <c r="AK71" s="112">
        <f>SUMPRODUCT((IFERROR(WEEKDAY($D$3:$AH$3,2),999)&lt;6)*D73:AH73)</f>
        <v>0</v>
      </c>
      <c r="AL71" s="112">
        <f>SUMPRODUCT(IFERROR((IFERROR(WEEKDAY($D$3:$AH$3,2),0)&gt;5)*D71:AH73,0))</f>
        <v>67.5</v>
      </c>
      <c r="AM71" s="112">
        <f>SUM(D71:AH73)</f>
        <v>361</v>
      </c>
      <c r="AN71" s="52" t="s">
        <v>189</v>
      </c>
      <c r="AO71" s="112">
        <f>SUMPRODUCT((IFERROR((D71:AH71+D72:AH72+D73:AH73),0)&gt;8)*1,IFERROR((D71:AH71+D72:AH72+D73:AH73-8),0))</f>
        <v>137</v>
      </c>
      <c r="AP71" s="112">
        <f>AM71-AO71</f>
        <v>224</v>
      </c>
    </row>
    <row r="72" s="46" customFormat="1" hidden="1" spans="1:42">
      <c r="A72" s="120"/>
      <c r="B72" s="57"/>
      <c r="C72" s="57" t="s">
        <v>201</v>
      </c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>
        <v>13</v>
      </c>
      <c r="AD72" s="57">
        <v>13</v>
      </c>
      <c r="AE72" s="57">
        <v>13</v>
      </c>
      <c r="AF72" s="137">
        <v>13</v>
      </c>
      <c r="AG72" s="137">
        <v>13</v>
      </c>
      <c r="AH72" s="137">
        <v>13</v>
      </c>
      <c r="AI72" s="112"/>
      <c r="AJ72" s="112"/>
      <c r="AK72" s="112"/>
      <c r="AL72" s="112"/>
      <c r="AM72" s="112"/>
      <c r="AN72" s="52"/>
      <c r="AO72" s="112"/>
      <c r="AP72" s="112"/>
    </row>
    <row r="73" s="46" customFormat="1" ht="16.5" hidden="1" spans="1:42">
      <c r="A73" s="121" t="s">
        <v>190</v>
      </c>
      <c r="B73" s="57"/>
      <c r="C73" s="122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137"/>
      <c r="AG73" s="137"/>
      <c r="AH73" s="137"/>
      <c r="AI73" s="112"/>
      <c r="AJ73" s="112"/>
      <c r="AK73" s="112"/>
      <c r="AL73" s="112"/>
      <c r="AM73" s="112"/>
      <c r="AN73" s="52"/>
      <c r="AO73" s="112"/>
      <c r="AP73" s="112"/>
    </row>
    <row r="74" s="46" customFormat="1" hidden="1" spans="1:42">
      <c r="A74" s="120" t="s">
        <v>108</v>
      </c>
      <c r="B74" s="57" t="s">
        <v>200</v>
      </c>
      <c r="C74" s="57" t="s">
        <v>200</v>
      </c>
      <c r="D74" s="57">
        <v>12</v>
      </c>
      <c r="E74" s="57">
        <v>11.5</v>
      </c>
      <c r="F74" s="57">
        <v>13.5</v>
      </c>
      <c r="G74" s="57">
        <v>14</v>
      </c>
      <c r="H74" s="57">
        <v>13.5</v>
      </c>
      <c r="I74" s="57"/>
      <c r="J74" s="57">
        <v>13.5</v>
      </c>
      <c r="K74" s="57">
        <v>12.5</v>
      </c>
      <c r="L74" s="57">
        <v>14</v>
      </c>
      <c r="M74" s="57">
        <v>14</v>
      </c>
      <c r="N74" s="57">
        <v>14</v>
      </c>
      <c r="O74" s="57">
        <v>14</v>
      </c>
      <c r="P74" s="57">
        <v>13</v>
      </c>
      <c r="Q74" s="57">
        <v>13.5</v>
      </c>
      <c r="R74" s="57">
        <v>4</v>
      </c>
      <c r="S74" s="57">
        <v>11.5</v>
      </c>
      <c r="T74" s="57">
        <v>12</v>
      </c>
      <c r="U74" s="57">
        <v>13</v>
      </c>
      <c r="V74" s="57">
        <v>13</v>
      </c>
      <c r="W74" s="57"/>
      <c r="X74" s="57">
        <v>12</v>
      </c>
      <c r="Y74" s="57">
        <v>11.5</v>
      </c>
      <c r="Z74" s="57">
        <v>11.5</v>
      </c>
      <c r="AA74" s="57">
        <v>12.5</v>
      </c>
      <c r="AB74" s="57"/>
      <c r="AC74" s="57">
        <v>11.5</v>
      </c>
      <c r="AD74" s="57">
        <v>11.5</v>
      </c>
      <c r="AE74" s="57">
        <v>12</v>
      </c>
      <c r="AF74" s="137">
        <v>11.5</v>
      </c>
      <c r="AG74" s="137">
        <v>12</v>
      </c>
      <c r="AH74" s="137">
        <v>11.5</v>
      </c>
      <c r="AI74" s="112">
        <f>IF(A74="","",COUNTIF(D74:AH75,"&gt;2"))</f>
        <v>28</v>
      </c>
      <c r="AJ74" s="112">
        <f>SUMPRODUCT(IFERROR((IFERROR(WEEKDAY($D$3:$AH$3,2),999)&lt;6)*D74:AH75,0))</f>
        <v>267.5</v>
      </c>
      <c r="AK74" s="112">
        <f>SUMPRODUCT((IFERROR(WEEKDAY($D$3:$AH$3,2),999)&lt;6)*D76:AH76)</f>
        <v>0</v>
      </c>
      <c r="AL74" s="112">
        <f>SUMPRODUCT(IFERROR((IFERROR(WEEKDAY($D$3:$AH$3,2),0)&gt;5)*D74:AH76,0))</f>
        <v>76.5</v>
      </c>
      <c r="AM74" s="112">
        <f>SUM(D74:AH76)</f>
        <v>344</v>
      </c>
      <c r="AN74" s="52" t="s">
        <v>189</v>
      </c>
      <c r="AO74" s="112">
        <f>SUMPRODUCT((IFERROR((D74:AH74+D75:AH75+D76:AH76),0)&gt;8)*1,IFERROR((D74:AH74+D75:AH75+D76:AH76-8),0))</f>
        <v>124</v>
      </c>
      <c r="AP74" s="112">
        <f>AM74-AO74</f>
        <v>220</v>
      </c>
    </row>
    <row r="75" s="46" customFormat="1" hidden="1" spans="1:42">
      <c r="A75" s="120"/>
      <c r="B75" s="57" t="s">
        <v>201</v>
      </c>
      <c r="C75" s="57" t="s">
        <v>201</v>
      </c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119"/>
      <c r="AG75" s="119"/>
      <c r="AH75" s="119"/>
      <c r="AI75" s="112"/>
      <c r="AJ75" s="112"/>
      <c r="AK75" s="112"/>
      <c r="AL75" s="112"/>
      <c r="AM75" s="112"/>
      <c r="AN75" s="52"/>
      <c r="AO75" s="112"/>
      <c r="AP75" s="112"/>
    </row>
    <row r="76" s="46" customFormat="1" ht="16.5" hidden="1" spans="1:42">
      <c r="A76" s="121" t="s">
        <v>190</v>
      </c>
      <c r="B76" s="122"/>
      <c r="C76" s="122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137"/>
      <c r="AG76" s="137"/>
      <c r="AH76" s="137"/>
      <c r="AI76" s="112"/>
      <c r="AJ76" s="112"/>
      <c r="AK76" s="112"/>
      <c r="AL76" s="112"/>
      <c r="AM76" s="112"/>
      <c r="AN76" s="52"/>
      <c r="AO76" s="112"/>
      <c r="AP76" s="112"/>
    </row>
    <row r="77" s="46" customFormat="1" hidden="1" spans="1:42">
      <c r="A77" s="120" t="s">
        <v>109</v>
      </c>
      <c r="B77" s="57" t="s">
        <v>200</v>
      </c>
      <c r="C77" s="57" t="s">
        <v>200</v>
      </c>
      <c r="D77" s="57">
        <v>11.5</v>
      </c>
      <c r="E77" s="57">
        <v>11.5</v>
      </c>
      <c r="F77" s="57">
        <v>12</v>
      </c>
      <c r="G77" s="57">
        <v>14</v>
      </c>
      <c r="H77" s="57">
        <v>14</v>
      </c>
      <c r="I77" s="57"/>
      <c r="J77" s="57">
        <v>11.5</v>
      </c>
      <c r="K77" s="57">
        <v>12.5</v>
      </c>
      <c r="L77" s="57">
        <v>13.5</v>
      </c>
      <c r="M77" s="57">
        <v>13.5</v>
      </c>
      <c r="N77" s="57">
        <v>8</v>
      </c>
      <c r="O77" s="57">
        <v>13.5</v>
      </c>
      <c r="P77" s="57">
        <v>12</v>
      </c>
      <c r="Q77" s="57">
        <v>11.5</v>
      </c>
      <c r="R77" s="57">
        <v>11.5</v>
      </c>
      <c r="S77" s="57">
        <v>11.5</v>
      </c>
      <c r="T77" s="57">
        <v>11.5</v>
      </c>
      <c r="U77" s="57">
        <v>13</v>
      </c>
      <c r="V77" s="57">
        <v>11.5</v>
      </c>
      <c r="W77" s="57"/>
      <c r="X77" s="57">
        <v>11.5</v>
      </c>
      <c r="Y77" s="57">
        <v>11.5</v>
      </c>
      <c r="Z77" s="57">
        <v>11.5</v>
      </c>
      <c r="AA77" s="57">
        <v>12.5</v>
      </c>
      <c r="AB77" s="57">
        <v>11.5</v>
      </c>
      <c r="AC77" s="57">
        <v>5</v>
      </c>
      <c r="AD77" s="57"/>
      <c r="AE77" s="57"/>
      <c r="AF77" s="119"/>
      <c r="AG77" s="119"/>
      <c r="AH77" s="119"/>
      <c r="AI77" s="112">
        <f>IF(A77="","",COUNTIF(D77:AH78,"&gt;2"))</f>
        <v>30</v>
      </c>
      <c r="AJ77" s="112">
        <f>SUMPRODUCT(IFERROR((IFERROR(WEEKDAY($D$3:$AH$3,2),999)&lt;6)*D77:AH78,0))</f>
        <v>273.5</v>
      </c>
      <c r="AK77" s="112">
        <f>SUMPRODUCT((IFERROR(WEEKDAY($D$3:$AH$3,2),999)&lt;6)*D79:AH79)</f>
        <v>0</v>
      </c>
      <c r="AL77" s="112">
        <f>SUMPRODUCT(IFERROR((IFERROR(WEEKDAY($D$3:$AH$3,2),0)&gt;5)*D77:AH79,0))</f>
        <v>80</v>
      </c>
      <c r="AM77" s="112">
        <f>SUM(D77:AH79)</f>
        <v>353.5</v>
      </c>
      <c r="AN77" s="52" t="s">
        <v>189</v>
      </c>
      <c r="AO77" s="112">
        <f>SUMPRODUCT((IFERROR((D77:AH77+D78:AH78+D79:AH79),0)&gt;8)*1,IFERROR((D77:AH77+D78:AH78+D79:AH79-8),0))</f>
        <v>121.5</v>
      </c>
      <c r="AP77" s="112">
        <f>AM77-AO77</f>
        <v>232</v>
      </c>
    </row>
    <row r="78" s="46" customFormat="1" hidden="1" spans="1:42">
      <c r="A78" s="120"/>
      <c r="B78" s="57" t="s">
        <v>201</v>
      </c>
      <c r="C78" s="57" t="s">
        <v>201</v>
      </c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>
        <v>12</v>
      </c>
      <c r="AD78" s="57">
        <v>12</v>
      </c>
      <c r="AE78" s="57">
        <v>12</v>
      </c>
      <c r="AF78" s="137">
        <v>12</v>
      </c>
      <c r="AG78" s="137">
        <v>12</v>
      </c>
      <c r="AH78" s="137">
        <v>12</v>
      </c>
      <c r="AI78" s="112"/>
      <c r="AJ78" s="112"/>
      <c r="AK78" s="112"/>
      <c r="AL78" s="112"/>
      <c r="AM78" s="112"/>
      <c r="AN78" s="52"/>
      <c r="AO78" s="112"/>
      <c r="AP78" s="112"/>
    </row>
    <row r="79" s="46" customFormat="1" ht="16.5" hidden="1" spans="1:42">
      <c r="A79" s="121" t="s">
        <v>190</v>
      </c>
      <c r="B79" s="122"/>
      <c r="C79" s="122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137"/>
      <c r="AG79" s="137"/>
      <c r="AH79" s="137"/>
      <c r="AI79" s="112"/>
      <c r="AJ79" s="112"/>
      <c r="AK79" s="112"/>
      <c r="AL79" s="112"/>
      <c r="AM79" s="112"/>
      <c r="AN79" s="52"/>
      <c r="AO79" s="112"/>
      <c r="AP79" s="112"/>
    </row>
    <row r="80" s="46" customFormat="1" ht="16.5" hidden="1" spans="1:42">
      <c r="A80" s="121" t="s">
        <v>101</v>
      </c>
      <c r="B80" s="123" t="s">
        <v>200</v>
      </c>
      <c r="C80" s="123" t="s">
        <v>200</v>
      </c>
      <c r="D80" s="57">
        <v>10</v>
      </c>
      <c r="E80" s="57">
        <v>11.5</v>
      </c>
      <c r="F80" s="57">
        <v>11.5</v>
      </c>
      <c r="G80" s="57">
        <v>11.5</v>
      </c>
      <c r="H80" s="119">
        <v>10.5</v>
      </c>
      <c r="I80" s="57"/>
      <c r="J80" s="119">
        <v>12</v>
      </c>
      <c r="K80" s="57">
        <v>12.5</v>
      </c>
      <c r="L80" s="119">
        <v>11.5</v>
      </c>
      <c r="M80" s="119">
        <v>4</v>
      </c>
      <c r="N80" s="119">
        <v>11.5</v>
      </c>
      <c r="O80" s="119">
        <v>11.5</v>
      </c>
      <c r="P80" s="119"/>
      <c r="Q80" s="119">
        <v>13.5</v>
      </c>
      <c r="R80" s="119">
        <v>12</v>
      </c>
      <c r="S80" s="119">
        <v>12</v>
      </c>
      <c r="T80" s="119">
        <v>12</v>
      </c>
      <c r="U80" s="57">
        <v>13.5</v>
      </c>
      <c r="V80" s="119">
        <v>12</v>
      </c>
      <c r="W80" s="119"/>
      <c r="X80" s="119">
        <v>12</v>
      </c>
      <c r="Y80" s="119">
        <v>12</v>
      </c>
      <c r="Z80" s="119">
        <v>12</v>
      </c>
      <c r="AA80" s="119">
        <v>13</v>
      </c>
      <c r="AB80" s="57">
        <v>11.5</v>
      </c>
      <c r="AC80" s="119">
        <v>11.5</v>
      </c>
      <c r="AD80" s="119"/>
      <c r="AE80" s="119">
        <v>11.5</v>
      </c>
      <c r="AF80" s="119">
        <v>12</v>
      </c>
      <c r="AG80" s="119">
        <v>12</v>
      </c>
      <c r="AH80" s="119">
        <v>11.5</v>
      </c>
      <c r="AI80" s="112">
        <f>IF(A80="","",COUNTIF(D80:AH81,"&gt;2"))</f>
        <v>27</v>
      </c>
      <c r="AJ80" s="112">
        <f>SUMPRODUCT(IFERROR((IFERROR(WEEKDAY($D$3:$AH$3,2),999)&lt;6)*D80:AH81,0))</f>
        <v>266.5</v>
      </c>
      <c r="AK80" s="112">
        <f>SUMPRODUCT((IFERROR(WEEKDAY($D$3:$AH$3,2),999)&lt;6)*D82:AH82)</f>
        <v>0</v>
      </c>
      <c r="AL80" s="112">
        <f>SUMPRODUCT(IFERROR((IFERROR(WEEKDAY($D$3:$AH$3,2),0)&gt;5)*D80:AH82,0))</f>
        <v>45.5</v>
      </c>
      <c r="AM80" s="112">
        <f>SUM(D80:AH82)</f>
        <v>312</v>
      </c>
      <c r="AN80" s="52" t="s">
        <v>189</v>
      </c>
      <c r="AO80" s="112">
        <f>SUMPRODUCT((IFERROR((D80:AH80+D81:AH81+D82:AH82),0)&gt;8)*1,IFERROR((D80:AH80+D81:AH81+D82:AH82-8),0))</f>
        <v>100</v>
      </c>
      <c r="AP80" s="112">
        <f>AM80-AO80</f>
        <v>212</v>
      </c>
    </row>
    <row r="81" s="46" customFormat="1" ht="16.5" hidden="1" spans="1:42">
      <c r="A81" s="121"/>
      <c r="B81" s="123" t="s">
        <v>201</v>
      </c>
      <c r="C81" s="123" t="s">
        <v>201</v>
      </c>
      <c r="D81" s="119"/>
      <c r="E81" s="119"/>
      <c r="F81" s="119"/>
      <c r="G81" s="119"/>
      <c r="H81" s="119"/>
      <c r="I81" s="119"/>
      <c r="J81" s="119"/>
      <c r="K81" s="57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19"/>
      <c r="Z81" s="119"/>
      <c r="AA81" s="119"/>
      <c r="AB81" s="119"/>
      <c r="AC81" s="119"/>
      <c r="AD81" s="119"/>
      <c r="AE81" s="119"/>
      <c r="AF81" s="137"/>
      <c r="AG81" s="137"/>
      <c r="AH81" s="137"/>
      <c r="AI81" s="112"/>
      <c r="AJ81" s="112"/>
      <c r="AK81" s="112"/>
      <c r="AL81" s="112"/>
      <c r="AM81" s="112"/>
      <c r="AN81" s="52"/>
      <c r="AO81" s="112"/>
      <c r="AP81" s="112"/>
    </row>
    <row r="82" s="46" customFormat="1" ht="16.5" hidden="1" spans="1:42">
      <c r="A82" s="123" t="s">
        <v>190</v>
      </c>
      <c r="B82" s="123"/>
      <c r="C82" s="123"/>
      <c r="D82" s="119"/>
      <c r="E82" s="119"/>
      <c r="F82" s="119"/>
      <c r="G82" s="119"/>
      <c r="H82" s="119"/>
      <c r="I82" s="119"/>
      <c r="J82" s="119"/>
      <c r="K82" s="57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19"/>
      <c r="AA82" s="119"/>
      <c r="AB82" s="119"/>
      <c r="AC82" s="119"/>
      <c r="AD82" s="119"/>
      <c r="AE82" s="119"/>
      <c r="AF82" s="137"/>
      <c r="AG82" s="137"/>
      <c r="AH82" s="137"/>
      <c r="AI82" s="112"/>
      <c r="AJ82" s="112"/>
      <c r="AK82" s="112"/>
      <c r="AL82" s="112"/>
      <c r="AM82" s="112"/>
      <c r="AN82" s="52"/>
      <c r="AO82" s="112"/>
      <c r="AP82" s="112"/>
    </row>
    <row r="83" s="46" customFormat="1" ht="16.5" hidden="1" spans="1:42">
      <c r="A83" s="121" t="s">
        <v>103</v>
      </c>
      <c r="B83" s="123" t="s">
        <v>200</v>
      </c>
      <c r="C83" s="123" t="s">
        <v>200</v>
      </c>
      <c r="D83" s="57">
        <v>11.5</v>
      </c>
      <c r="E83" s="57">
        <v>12</v>
      </c>
      <c r="F83" s="57">
        <v>12</v>
      </c>
      <c r="G83" s="57">
        <v>12</v>
      </c>
      <c r="H83" s="119"/>
      <c r="I83" s="57"/>
      <c r="J83" s="119">
        <v>11.5</v>
      </c>
      <c r="K83" s="57">
        <v>13</v>
      </c>
      <c r="L83" s="119">
        <v>11.5</v>
      </c>
      <c r="M83" s="119">
        <v>11.5</v>
      </c>
      <c r="N83" s="119">
        <v>14</v>
      </c>
      <c r="O83" s="119">
        <v>12</v>
      </c>
      <c r="P83" s="119">
        <v>10</v>
      </c>
      <c r="Q83" s="119">
        <v>13</v>
      </c>
      <c r="R83" s="119">
        <v>11.5</v>
      </c>
      <c r="S83" s="119">
        <v>11.5</v>
      </c>
      <c r="T83" s="119">
        <v>12</v>
      </c>
      <c r="U83" s="57">
        <v>13</v>
      </c>
      <c r="V83" s="119">
        <v>12</v>
      </c>
      <c r="W83" s="119"/>
      <c r="X83" s="119">
        <v>12</v>
      </c>
      <c r="Y83" s="119">
        <v>12</v>
      </c>
      <c r="Z83" s="119">
        <v>11.5</v>
      </c>
      <c r="AA83" s="119">
        <v>13</v>
      </c>
      <c r="AB83" s="57">
        <v>11.5</v>
      </c>
      <c r="AC83" s="119">
        <v>11.5</v>
      </c>
      <c r="AD83" s="119">
        <v>11.5</v>
      </c>
      <c r="AE83" s="119">
        <v>11.5</v>
      </c>
      <c r="AF83" s="119">
        <v>11.5</v>
      </c>
      <c r="AG83" s="119">
        <v>11.5</v>
      </c>
      <c r="AH83" s="119">
        <v>11.5</v>
      </c>
      <c r="AI83" s="112">
        <f>IF(A83="","",COUNTIF(D83:AH84,"&gt;2"))</f>
        <v>28</v>
      </c>
      <c r="AJ83" s="112">
        <f>SUMPRODUCT(IFERROR((IFERROR(WEEKDAY($D$3:$AH$3,2),999)&lt;6)*D83:AH84,0))</f>
        <v>276</v>
      </c>
      <c r="AK83" s="112">
        <f>SUMPRODUCT((IFERROR(WEEKDAY($D$3:$AH$3,2),999)&lt;6)*D85:AH85)</f>
        <v>0</v>
      </c>
      <c r="AL83" s="112">
        <f>SUMPRODUCT(IFERROR((IFERROR(WEEKDAY($D$3:$AH$3,2),0)&gt;5)*D83:AH85,0))</f>
        <v>57</v>
      </c>
      <c r="AM83" s="112">
        <f>SUM(D83:AH85)</f>
        <v>333</v>
      </c>
      <c r="AN83" s="52" t="s">
        <v>189</v>
      </c>
      <c r="AO83" s="112">
        <f>SUMPRODUCT((IFERROR((D83:AH83+D84:AH84+D85:AH85),0)&gt;8)*1,IFERROR((D83:AH83+D84:AH84+D85:AH85-8),0))</f>
        <v>109</v>
      </c>
      <c r="AP83" s="112">
        <f>AM83-AO83</f>
        <v>224</v>
      </c>
    </row>
    <row r="84" s="46" customFormat="1" ht="16.5" hidden="1" spans="1:42">
      <c r="A84" s="121"/>
      <c r="B84" s="123" t="s">
        <v>201</v>
      </c>
      <c r="C84" s="123" t="s">
        <v>201</v>
      </c>
      <c r="D84" s="119"/>
      <c r="E84" s="119"/>
      <c r="F84" s="119"/>
      <c r="G84" s="119"/>
      <c r="H84" s="119"/>
      <c r="I84" s="119"/>
      <c r="J84" s="119"/>
      <c r="K84" s="57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  <c r="Z84" s="119"/>
      <c r="AA84" s="119"/>
      <c r="AB84" s="119"/>
      <c r="AC84" s="119"/>
      <c r="AD84" s="119"/>
      <c r="AE84" s="119"/>
      <c r="AF84" s="137"/>
      <c r="AG84" s="137"/>
      <c r="AH84" s="137"/>
      <c r="AI84" s="112"/>
      <c r="AJ84" s="112"/>
      <c r="AK84" s="112"/>
      <c r="AL84" s="112"/>
      <c r="AM84" s="112"/>
      <c r="AN84" s="52"/>
      <c r="AO84" s="112"/>
      <c r="AP84" s="112"/>
    </row>
    <row r="85" s="46" customFormat="1" ht="16.5" hidden="1" spans="1:42">
      <c r="A85" s="123" t="s">
        <v>190</v>
      </c>
      <c r="B85" s="123"/>
      <c r="C85" s="123"/>
      <c r="D85" s="119"/>
      <c r="E85" s="119"/>
      <c r="F85" s="119"/>
      <c r="G85" s="119"/>
      <c r="H85" s="119"/>
      <c r="I85" s="119"/>
      <c r="J85" s="119"/>
      <c r="K85" s="57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  <c r="Z85" s="119"/>
      <c r="AA85" s="119"/>
      <c r="AB85" s="119"/>
      <c r="AC85" s="119"/>
      <c r="AD85" s="119"/>
      <c r="AE85" s="119"/>
      <c r="AF85" s="137"/>
      <c r="AG85" s="137"/>
      <c r="AH85" s="137"/>
      <c r="AI85" s="112"/>
      <c r="AJ85" s="112"/>
      <c r="AK85" s="112"/>
      <c r="AL85" s="112"/>
      <c r="AM85" s="112"/>
      <c r="AN85" s="52"/>
      <c r="AO85" s="112"/>
      <c r="AP85" s="112"/>
    </row>
    <row r="86" s="46" customFormat="1" ht="16.5" hidden="1" spans="1:42">
      <c r="A86" s="121" t="s">
        <v>102</v>
      </c>
      <c r="B86" s="123" t="s">
        <v>200</v>
      </c>
      <c r="C86" s="123" t="s">
        <v>200</v>
      </c>
      <c r="D86" s="57">
        <v>11.5</v>
      </c>
      <c r="E86" s="57">
        <v>11.5</v>
      </c>
      <c r="F86" s="57">
        <v>4</v>
      </c>
      <c r="G86" s="57"/>
      <c r="H86" s="119"/>
      <c r="I86" s="57"/>
      <c r="J86" s="119">
        <v>11.5</v>
      </c>
      <c r="K86" s="57">
        <v>12.5</v>
      </c>
      <c r="L86" s="119">
        <v>12</v>
      </c>
      <c r="M86" s="119">
        <v>11.5</v>
      </c>
      <c r="N86" s="119">
        <v>11.5</v>
      </c>
      <c r="O86" s="119">
        <v>11.5</v>
      </c>
      <c r="P86" s="119">
        <v>11.5</v>
      </c>
      <c r="Q86" s="119">
        <v>13.5</v>
      </c>
      <c r="R86" s="119">
        <v>11.5</v>
      </c>
      <c r="S86" s="119">
        <v>11.5</v>
      </c>
      <c r="T86" s="119">
        <v>11.5</v>
      </c>
      <c r="U86" s="57"/>
      <c r="V86" s="119">
        <v>11.5</v>
      </c>
      <c r="W86" s="119"/>
      <c r="X86" s="119">
        <v>11.5</v>
      </c>
      <c r="Y86" s="119">
        <v>11.5</v>
      </c>
      <c r="Z86" s="119">
        <v>11.5</v>
      </c>
      <c r="AA86" s="119">
        <v>12.5</v>
      </c>
      <c r="AB86" s="57">
        <v>11.5</v>
      </c>
      <c r="AC86" s="119"/>
      <c r="AD86" s="119"/>
      <c r="AE86" s="119"/>
      <c r="AF86" s="137"/>
      <c r="AG86" s="137"/>
      <c r="AH86" s="137"/>
      <c r="AI86" s="112">
        <f>IF(A86="","",COUNTIF(D86:AH87,"&gt;2"))</f>
        <v>26</v>
      </c>
      <c r="AJ86" s="112">
        <f>SUMPRODUCT(IFERROR((IFERROR(WEEKDAY($D$3:$AH$3,2),999)&lt;6)*D86:AH87,0))</f>
        <v>240.5</v>
      </c>
      <c r="AK86" s="112">
        <f>SUMPRODUCT((IFERROR(WEEKDAY($D$3:$AH$3,2),999)&lt;6)*D88:AH88)</f>
        <v>0</v>
      </c>
      <c r="AL86" s="112">
        <f>SUMPRODUCT(IFERROR((IFERROR(WEEKDAY($D$3:$AH$3,2),0)&gt;5)*D86:AH88,0))</f>
        <v>58.5</v>
      </c>
      <c r="AM86" s="112">
        <f>SUM(D86:AH88)</f>
        <v>299</v>
      </c>
      <c r="AN86" s="52" t="s">
        <v>189</v>
      </c>
      <c r="AO86" s="112">
        <f>SUMPRODUCT((IFERROR((D86:AH86+D87:AH87+D88:AH88),0)&gt;8)*1,IFERROR((D86:AH86+D87:AH87+D88:AH88-8),0))</f>
        <v>95</v>
      </c>
      <c r="AP86" s="112">
        <f>AM86-AO86</f>
        <v>204</v>
      </c>
    </row>
    <row r="87" s="46" customFormat="1" ht="16.5" hidden="1" spans="1:42">
      <c r="A87" s="121"/>
      <c r="B87" s="123" t="s">
        <v>201</v>
      </c>
      <c r="C87" s="123" t="s">
        <v>201</v>
      </c>
      <c r="D87" s="57"/>
      <c r="E87" s="57"/>
      <c r="F87" s="57"/>
      <c r="G87" s="57"/>
      <c r="H87" s="57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19"/>
      <c r="AB87" s="119"/>
      <c r="AC87" s="119">
        <v>12</v>
      </c>
      <c r="AD87" s="119">
        <v>12</v>
      </c>
      <c r="AE87" s="119">
        <v>12</v>
      </c>
      <c r="AF87" s="137">
        <v>12</v>
      </c>
      <c r="AG87" s="137">
        <v>12</v>
      </c>
      <c r="AH87" s="137">
        <v>12</v>
      </c>
      <c r="AI87" s="112"/>
      <c r="AJ87" s="112"/>
      <c r="AK87" s="112"/>
      <c r="AL87" s="112"/>
      <c r="AM87" s="112"/>
      <c r="AN87" s="52"/>
      <c r="AO87" s="112"/>
      <c r="AP87" s="112"/>
    </row>
    <row r="88" s="46" customFormat="1" ht="16.5" hidden="1" spans="1:42">
      <c r="A88" s="123" t="s">
        <v>190</v>
      </c>
      <c r="B88" s="123"/>
      <c r="C88" s="123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19"/>
      <c r="AA88" s="119"/>
      <c r="AB88" s="119"/>
      <c r="AC88" s="119"/>
      <c r="AD88" s="119"/>
      <c r="AE88" s="119"/>
      <c r="AF88" s="137"/>
      <c r="AG88" s="137"/>
      <c r="AH88" s="137"/>
      <c r="AI88" s="112"/>
      <c r="AJ88" s="112"/>
      <c r="AK88" s="112"/>
      <c r="AL88" s="112"/>
      <c r="AM88" s="112"/>
      <c r="AN88" s="52"/>
      <c r="AO88" s="112"/>
      <c r="AP88" s="112"/>
    </row>
    <row r="89" s="46" customFormat="1" ht="16.5" hidden="1" spans="1:42">
      <c r="A89" s="121" t="s">
        <v>106</v>
      </c>
      <c r="B89" s="123" t="s">
        <v>200</v>
      </c>
      <c r="C89" s="123" t="s">
        <v>200</v>
      </c>
      <c r="D89" s="57"/>
      <c r="E89" s="57"/>
      <c r="F89" s="57">
        <v>11.5</v>
      </c>
      <c r="G89" s="57">
        <v>11.5</v>
      </c>
      <c r="H89" s="119">
        <v>13.5</v>
      </c>
      <c r="I89" s="57"/>
      <c r="J89" s="119">
        <v>11.5</v>
      </c>
      <c r="K89" s="57">
        <v>12.5</v>
      </c>
      <c r="L89" s="119">
        <v>11.5</v>
      </c>
      <c r="M89" s="119">
        <v>14</v>
      </c>
      <c r="N89" s="119">
        <v>13.5</v>
      </c>
      <c r="O89" s="119">
        <v>12</v>
      </c>
      <c r="P89" s="119">
        <v>11.5</v>
      </c>
      <c r="Q89" s="119">
        <v>13</v>
      </c>
      <c r="R89" s="119">
        <v>11.5</v>
      </c>
      <c r="S89" s="119"/>
      <c r="T89" s="119">
        <v>11.5</v>
      </c>
      <c r="U89" s="57">
        <v>11.5</v>
      </c>
      <c r="V89" s="119">
        <v>13</v>
      </c>
      <c r="W89" s="119"/>
      <c r="X89" s="119">
        <v>12</v>
      </c>
      <c r="Y89" s="119">
        <v>11.5</v>
      </c>
      <c r="Z89" s="119">
        <v>12</v>
      </c>
      <c r="AA89" s="119">
        <v>12.5</v>
      </c>
      <c r="AB89" s="57">
        <v>11.5</v>
      </c>
      <c r="AC89" s="119"/>
      <c r="AD89" s="119"/>
      <c r="AE89" s="119"/>
      <c r="AF89" s="137"/>
      <c r="AG89" s="137"/>
      <c r="AH89" s="137"/>
      <c r="AI89" s="112">
        <f>IF(A89="","",COUNTIF(D89:AH90,"&gt;2"))</f>
        <v>26</v>
      </c>
      <c r="AJ89" s="112">
        <f>SUMPRODUCT(IFERROR((IFERROR(WEEKDAY($D$3:$AH$3,2),999)&lt;6)*D89:AH90,0))</f>
        <v>241</v>
      </c>
      <c r="AK89" s="112">
        <f>SUMPRODUCT((IFERROR(WEEKDAY($D$3:$AH$3,2),999)&lt;6)*D91:AH91)</f>
        <v>0</v>
      </c>
      <c r="AL89" s="112">
        <f>SUMPRODUCT(IFERROR((IFERROR(WEEKDAY($D$3:$AH$3,2),0)&gt;5)*D89:AH91,0))</f>
        <v>74</v>
      </c>
      <c r="AM89" s="112">
        <f>SUM(D89:AH91)</f>
        <v>315</v>
      </c>
      <c r="AN89" s="52" t="s">
        <v>189</v>
      </c>
      <c r="AO89" s="112">
        <f>SUMPRODUCT((IFERROR((D89:AH89+D90:AH90+D91:AH91),0)&gt;8)*1,IFERROR((D89:AH89+D90:AH90+D91:AH91-8),0))</f>
        <v>107</v>
      </c>
      <c r="AP89" s="112">
        <f>AM89-AO89</f>
        <v>208</v>
      </c>
    </row>
    <row r="90" s="46" customFormat="1" ht="16.5" hidden="1" spans="1:42">
      <c r="A90" s="121"/>
      <c r="B90" s="123" t="s">
        <v>201</v>
      </c>
      <c r="C90" s="123" t="s">
        <v>201</v>
      </c>
      <c r="D90" s="57"/>
      <c r="E90" s="57"/>
      <c r="F90" s="57"/>
      <c r="G90" s="57"/>
      <c r="H90" s="57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  <c r="AA90" s="119"/>
      <c r="AB90" s="119"/>
      <c r="AC90" s="119">
        <v>12</v>
      </c>
      <c r="AD90" s="119">
        <v>12</v>
      </c>
      <c r="AE90" s="119">
        <v>12</v>
      </c>
      <c r="AF90" s="137">
        <v>12</v>
      </c>
      <c r="AG90" s="137">
        <v>12</v>
      </c>
      <c r="AH90" s="137">
        <v>12</v>
      </c>
      <c r="AI90" s="112"/>
      <c r="AJ90" s="112"/>
      <c r="AK90" s="112"/>
      <c r="AL90" s="112"/>
      <c r="AM90" s="112"/>
      <c r="AN90" s="52"/>
      <c r="AO90" s="112"/>
      <c r="AP90" s="112"/>
    </row>
    <row r="91" s="46" customFormat="1" ht="16.5" hidden="1" spans="1:42">
      <c r="A91" s="123" t="s">
        <v>190</v>
      </c>
      <c r="B91" s="123"/>
      <c r="C91" s="123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19"/>
      <c r="AA91" s="119"/>
      <c r="AB91" s="119"/>
      <c r="AC91" s="119"/>
      <c r="AD91" s="119"/>
      <c r="AE91" s="119"/>
      <c r="AF91" s="137"/>
      <c r="AG91" s="137"/>
      <c r="AH91" s="137"/>
      <c r="AI91" s="112"/>
      <c r="AJ91" s="112"/>
      <c r="AK91" s="112"/>
      <c r="AL91" s="112"/>
      <c r="AM91" s="112"/>
      <c r="AN91" s="52"/>
      <c r="AO91" s="112"/>
      <c r="AP91" s="112"/>
    </row>
    <row r="92" s="46" customFormat="1" ht="16.5" hidden="1" spans="1:42">
      <c r="A92" s="121" t="s">
        <v>107</v>
      </c>
      <c r="B92" s="123" t="s">
        <v>200</v>
      </c>
      <c r="C92" s="123" t="s">
        <v>200</v>
      </c>
      <c r="D92" s="57"/>
      <c r="E92" s="57"/>
      <c r="F92" s="57"/>
      <c r="G92" s="57"/>
      <c r="H92" s="119"/>
      <c r="I92" s="57"/>
      <c r="J92" s="119"/>
      <c r="K92" s="57"/>
      <c r="L92" s="119"/>
      <c r="M92" s="119"/>
      <c r="N92" s="119"/>
      <c r="O92" s="119"/>
      <c r="P92" s="119"/>
      <c r="Q92" s="119"/>
      <c r="R92" s="119">
        <v>11.5</v>
      </c>
      <c r="S92" s="119">
        <v>11.5</v>
      </c>
      <c r="T92" s="119">
        <v>11.5</v>
      </c>
      <c r="U92" s="57">
        <v>13</v>
      </c>
      <c r="V92" s="119">
        <v>11.5</v>
      </c>
      <c r="W92" s="119"/>
      <c r="X92" s="119">
        <v>11.5</v>
      </c>
      <c r="Y92" s="119">
        <v>11.5</v>
      </c>
      <c r="Z92" s="119">
        <v>12</v>
      </c>
      <c r="AA92" s="119">
        <v>12.5</v>
      </c>
      <c r="AB92" s="57">
        <v>11.5</v>
      </c>
      <c r="AC92" s="119"/>
      <c r="AD92" s="119"/>
      <c r="AE92" s="119"/>
      <c r="AF92" s="137"/>
      <c r="AG92" s="137"/>
      <c r="AH92" s="137"/>
      <c r="AI92" s="112">
        <f>IF(A92="","",COUNTIF(D92:AH93,"&gt;2"))</f>
        <v>16</v>
      </c>
      <c r="AJ92" s="112">
        <f>SUMPRODUCT(IFERROR((IFERROR(WEEKDAY($D$3:$AH$3,2),999)&lt;6)*D92:AH93,0))</f>
        <v>154.5</v>
      </c>
      <c r="AK92" s="112">
        <f>SUMPRODUCT((IFERROR(WEEKDAY($D$3:$AH$3,2),999)&lt;6)*D94:AH94)</f>
        <v>0</v>
      </c>
      <c r="AL92" s="112">
        <f>SUMPRODUCT(IFERROR((IFERROR(WEEKDAY($D$3:$AH$3,2),0)&gt;5)*D92:AH94,0))</f>
        <v>35.5</v>
      </c>
      <c r="AM92" s="112">
        <f>SUM(D92:AH94)</f>
        <v>190</v>
      </c>
      <c r="AN92" s="52" t="s">
        <v>189</v>
      </c>
      <c r="AO92" s="112">
        <f>SUMPRODUCT((IFERROR((D92:AH92+D93:AH93+D94:AH94),0)&gt;8)*1,IFERROR((D92:AH92+D93:AH93+D94:AH94-8),0))</f>
        <v>62</v>
      </c>
      <c r="AP92" s="112">
        <f>AM92-AO92</f>
        <v>128</v>
      </c>
    </row>
    <row r="93" s="46" customFormat="1" ht="16.5" hidden="1" spans="1:42">
      <c r="A93" s="121"/>
      <c r="B93" s="123" t="s">
        <v>201</v>
      </c>
      <c r="C93" s="123" t="s">
        <v>201</v>
      </c>
      <c r="D93" s="57"/>
      <c r="E93" s="57"/>
      <c r="F93" s="57"/>
      <c r="G93" s="57"/>
      <c r="H93" s="57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119"/>
      <c r="AB93" s="119"/>
      <c r="AC93" s="119">
        <v>12</v>
      </c>
      <c r="AD93" s="119">
        <v>12</v>
      </c>
      <c r="AE93" s="119">
        <v>12</v>
      </c>
      <c r="AF93" s="137">
        <v>12</v>
      </c>
      <c r="AG93" s="137">
        <v>12</v>
      </c>
      <c r="AH93" s="137">
        <v>12</v>
      </c>
      <c r="AI93" s="112"/>
      <c r="AJ93" s="112"/>
      <c r="AK93" s="112"/>
      <c r="AL93" s="112"/>
      <c r="AM93" s="112"/>
      <c r="AN93" s="52"/>
      <c r="AO93" s="112"/>
      <c r="AP93" s="112"/>
    </row>
    <row r="94" s="46" customFormat="1" ht="16.5" hidden="1" spans="1:42">
      <c r="A94" s="123" t="s">
        <v>190</v>
      </c>
      <c r="B94" s="123"/>
      <c r="C94" s="123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  <c r="AA94" s="119"/>
      <c r="AB94" s="119"/>
      <c r="AC94" s="119"/>
      <c r="AD94" s="119"/>
      <c r="AE94" s="119"/>
      <c r="AF94" s="137"/>
      <c r="AG94" s="137"/>
      <c r="AH94" s="137"/>
      <c r="AI94" s="112"/>
      <c r="AJ94" s="112"/>
      <c r="AK94" s="112"/>
      <c r="AL94" s="112"/>
      <c r="AM94" s="112"/>
      <c r="AN94" s="52"/>
      <c r="AO94" s="112"/>
      <c r="AP94" s="112"/>
    </row>
    <row r="95" s="46" customFormat="1" ht="16.5" hidden="1" spans="1:42">
      <c r="A95" s="121" t="s">
        <v>105</v>
      </c>
      <c r="B95" s="123" t="s">
        <v>200</v>
      </c>
      <c r="C95" s="123" t="s">
        <v>200</v>
      </c>
      <c r="D95" s="57"/>
      <c r="E95" s="57"/>
      <c r="F95" s="57"/>
      <c r="G95" s="57"/>
      <c r="H95" s="119"/>
      <c r="I95" s="57"/>
      <c r="J95" s="119"/>
      <c r="K95" s="57"/>
      <c r="L95" s="119"/>
      <c r="M95" s="119"/>
      <c r="N95" s="119"/>
      <c r="O95" s="119"/>
      <c r="P95" s="119"/>
      <c r="Q95" s="119"/>
      <c r="R95" s="119">
        <v>11.5</v>
      </c>
      <c r="S95" s="119">
        <v>11.5</v>
      </c>
      <c r="T95" s="119">
        <v>11.5</v>
      </c>
      <c r="U95" s="57">
        <v>13</v>
      </c>
      <c r="V95" s="119">
        <v>11.5</v>
      </c>
      <c r="W95" s="119"/>
      <c r="X95" s="119">
        <v>11.5</v>
      </c>
      <c r="Y95" s="119">
        <v>11.5</v>
      </c>
      <c r="Z95" s="119">
        <v>11.5</v>
      </c>
      <c r="AA95" s="119">
        <v>12</v>
      </c>
      <c r="AB95" s="57">
        <v>11.5</v>
      </c>
      <c r="AC95" s="119">
        <v>12</v>
      </c>
      <c r="AD95" s="119">
        <v>12</v>
      </c>
      <c r="AE95" s="119">
        <v>11.5</v>
      </c>
      <c r="AF95" s="137">
        <v>11.5</v>
      </c>
      <c r="AG95" s="137">
        <v>11.5</v>
      </c>
      <c r="AH95" s="137">
        <v>12</v>
      </c>
      <c r="AI95" s="112">
        <f>IF(A95="","",COUNTIF(D95:AH96,"&gt;2"))</f>
        <v>16</v>
      </c>
      <c r="AJ95" s="112">
        <f>SUMPRODUCT(IFERROR((IFERROR(WEEKDAY($D$3:$AH$3,2),999)&lt;6)*D95:AH96,0))</f>
        <v>152</v>
      </c>
      <c r="AK95" s="112">
        <f>SUMPRODUCT((IFERROR(WEEKDAY($D$3:$AH$3,2),999)&lt;6)*D97:AH97)</f>
        <v>0</v>
      </c>
      <c r="AL95" s="112">
        <f>SUMPRODUCT(IFERROR((IFERROR(WEEKDAY($D$3:$AH$3,2),0)&gt;5)*D95:AH97,0))</f>
        <v>35.5</v>
      </c>
      <c r="AM95" s="112">
        <f>SUM(D95:AH97)</f>
        <v>187.5</v>
      </c>
      <c r="AN95" s="52" t="s">
        <v>189</v>
      </c>
      <c r="AO95" s="112">
        <f>SUMPRODUCT((IFERROR((D95:AH95+D96:AH96+D97:AH97),0)&gt;8)*1,IFERROR((D95:AH95+D96:AH96+D97:AH97-8),0))</f>
        <v>59.5</v>
      </c>
      <c r="AP95" s="112">
        <f>AM95-AO95</f>
        <v>128</v>
      </c>
    </row>
    <row r="96" s="46" customFormat="1" ht="16.5" hidden="1" spans="1:42">
      <c r="A96" s="121"/>
      <c r="B96" s="123" t="s">
        <v>201</v>
      </c>
      <c r="C96" s="123" t="s">
        <v>201</v>
      </c>
      <c r="D96" s="57"/>
      <c r="E96" s="57"/>
      <c r="F96" s="57"/>
      <c r="G96" s="57"/>
      <c r="H96" s="57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37"/>
      <c r="AG96" s="137"/>
      <c r="AH96" s="137"/>
      <c r="AI96" s="112"/>
      <c r="AJ96" s="112"/>
      <c r="AK96" s="112"/>
      <c r="AL96" s="112"/>
      <c r="AM96" s="112"/>
      <c r="AN96" s="52"/>
      <c r="AO96" s="112"/>
      <c r="AP96" s="112"/>
    </row>
    <row r="97" s="46" customFormat="1" ht="16.5" hidden="1" spans="1:42">
      <c r="A97" s="123" t="s">
        <v>190</v>
      </c>
      <c r="B97" s="123"/>
      <c r="C97" s="123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37"/>
      <c r="AG97" s="137"/>
      <c r="AH97" s="137"/>
      <c r="AI97" s="112"/>
      <c r="AJ97" s="112"/>
      <c r="AK97" s="112"/>
      <c r="AL97" s="112"/>
      <c r="AM97" s="112"/>
      <c r="AN97" s="52"/>
      <c r="AO97" s="112"/>
      <c r="AP97" s="112"/>
    </row>
    <row r="98" s="46" customFormat="1" ht="16.5" hidden="1" spans="1:42">
      <c r="A98" s="121" t="s">
        <v>104</v>
      </c>
      <c r="B98" s="123" t="s">
        <v>200</v>
      </c>
      <c r="C98" s="123" t="s">
        <v>200</v>
      </c>
      <c r="D98" s="57"/>
      <c r="E98" s="57"/>
      <c r="F98" s="57"/>
      <c r="G98" s="57"/>
      <c r="H98" s="119"/>
      <c r="I98" s="57"/>
      <c r="J98" s="119"/>
      <c r="K98" s="57"/>
      <c r="L98" s="119"/>
      <c r="M98" s="119"/>
      <c r="N98" s="119"/>
      <c r="O98" s="119"/>
      <c r="P98" s="119"/>
      <c r="Q98" s="119"/>
      <c r="R98" s="119"/>
      <c r="S98" s="119">
        <v>11.5</v>
      </c>
      <c r="T98" s="119">
        <v>11.5</v>
      </c>
      <c r="U98" s="57">
        <v>13</v>
      </c>
      <c r="V98" s="119">
        <v>11.5</v>
      </c>
      <c r="W98" s="119"/>
      <c r="X98" s="119">
        <v>11.5</v>
      </c>
      <c r="Y98" s="119">
        <v>11.5</v>
      </c>
      <c r="Z98" s="119">
        <v>11.5</v>
      </c>
      <c r="AA98" s="119">
        <v>12.5</v>
      </c>
      <c r="AB98" s="57">
        <v>11.5</v>
      </c>
      <c r="AC98" s="119">
        <v>13</v>
      </c>
      <c r="AD98" s="119">
        <v>12</v>
      </c>
      <c r="AE98" s="119">
        <v>11.5</v>
      </c>
      <c r="AF98" s="137">
        <v>12</v>
      </c>
      <c r="AG98" s="137">
        <v>11.5</v>
      </c>
      <c r="AH98" s="137">
        <v>12</v>
      </c>
      <c r="AI98" s="112">
        <f>IF(A98="","",COUNTIF(D98:AH99,"&gt;2"))</f>
        <v>15</v>
      </c>
      <c r="AJ98" s="112">
        <f>SUMPRODUCT(IFERROR((IFERROR(WEEKDAY($D$3:$AH$3,2),999)&lt;6)*D98:AH99,0))</f>
        <v>141.5</v>
      </c>
      <c r="AK98" s="112">
        <f>SUMPRODUCT((IFERROR(WEEKDAY($D$3:$AH$3,2),999)&lt;6)*D100:AH100)</f>
        <v>0</v>
      </c>
      <c r="AL98" s="112">
        <f>SUMPRODUCT(IFERROR((IFERROR(WEEKDAY($D$3:$AH$3,2),0)&gt;5)*D98:AH100,0))</f>
        <v>36.5</v>
      </c>
      <c r="AM98" s="112">
        <f>SUM(D98:AH100)</f>
        <v>178</v>
      </c>
      <c r="AN98" s="52" t="s">
        <v>189</v>
      </c>
      <c r="AO98" s="112">
        <f>SUMPRODUCT((IFERROR((D98:AH98+D99:AH99+D100:AH100),0)&gt;8)*1,IFERROR((D98:AH98+D99:AH99+D100:AH100-8),0))</f>
        <v>58</v>
      </c>
      <c r="AP98" s="112">
        <f>AM98-AO98</f>
        <v>120</v>
      </c>
    </row>
    <row r="99" s="46" customFormat="1" ht="16.5" hidden="1" spans="1:42">
      <c r="A99" s="121"/>
      <c r="B99" s="123" t="s">
        <v>201</v>
      </c>
      <c r="C99" s="123" t="s">
        <v>201</v>
      </c>
      <c r="D99" s="57"/>
      <c r="E99" s="57"/>
      <c r="F99" s="57"/>
      <c r="G99" s="57"/>
      <c r="H99" s="57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19"/>
      <c r="Z99" s="119"/>
      <c r="AA99" s="119"/>
      <c r="AB99" s="119"/>
      <c r="AC99" s="119"/>
      <c r="AD99" s="119"/>
      <c r="AE99" s="119"/>
      <c r="AF99" s="137"/>
      <c r="AG99" s="137"/>
      <c r="AH99" s="137"/>
      <c r="AI99" s="112"/>
      <c r="AJ99" s="112"/>
      <c r="AK99" s="112"/>
      <c r="AL99" s="112"/>
      <c r="AM99" s="112"/>
      <c r="AN99" s="52"/>
      <c r="AO99" s="112"/>
      <c r="AP99" s="112"/>
    </row>
    <row r="100" s="46" customFormat="1" ht="16.5" hidden="1" spans="1:42">
      <c r="A100" s="123" t="s">
        <v>190</v>
      </c>
      <c r="B100" s="123"/>
      <c r="C100" s="123"/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9"/>
      <c r="AE100" s="119"/>
      <c r="AF100" s="137"/>
      <c r="AG100" s="137"/>
      <c r="AH100" s="137"/>
      <c r="AI100" s="112"/>
      <c r="AJ100" s="112"/>
      <c r="AK100" s="112"/>
      <c r="AL100" s="112"/>
      <c r="AM100" s="112"/>
      <c r="AN100" s="52"/>
      <c r="AO100" s="112"/>
      <c r="AP100" s="112"/>
    </row>
    <row r="101" s="46" customFormat="1" ht="16.5" hidden="1" spans="1:42">
      <c r="A101" s="124" t="s">
        <v>150</v>
      </c>
      <c r="B101" s="124" t="s">
        <v>202</v>
      </c>
      <c r="C101" s="124" t="s">
        <v>193</v>
      </c>
      <c r="D101" s="125">
        <v>4</v>
      </c>
      <c r="E101" s="125">
        <v>3.5</v>
      </c>
      <c r="F101" s="125">
        <v>4</v>
      </c>
      <c r="G101" s="125">
        <v>4</v>
      </c>
      <c r="H101" s="125">
        <v>4</v>
      </c>
      <c r="I101" s="125">
        <v>4</v>
      </c>
      <c r="J101" s="125">
        <v>4</v>
      </c>
      <c r="K101" s="130">
        <v>4</v>
      </c>
      <c r="L101" s="125">
        <v>4</v>
      </c>
      <c r="M101" s="125">
        <v>4</v>
      </c>
      <c r="N101" s="125">
        <v>1.5</v>
      </c>
      <c r="O101" s="125">
        <v>4</v>
      </c>
      <c r="P101" s="125">
        <v>4</v>
      </c>
      <c r="Q101" s="125">
        <v>4</v>
      </c>
      <c r="R101" s="125">
        <v>3</v>
      </c>
      <c r="S101" s="125"/>
      <c r="T101" s="125">
        <v>3.5</v>
      </c>
      <c r="U101" s="125"/>
      <c r="V101" s="125">
        <v>4</v>
      </c>
      <c r="W101" s="125"/>
      <c r="X101" s="125">
        <v>4</v>
      </c>
      <c r="Y101" s="125">
        <v>4</v>
      </c>
      <c r="Z101" s="125">
        <v>4</v>
      </c>
      <c r="AA101" s="125">
        <v>4</v>
      </c>
      <c r="AB101" s="125"/>
      <c r="AC101" s="125"/>
      <c r="AD101" s="125"/>
      <c r="AE101" s="125"/>
      <c r="AF101" s="125">
        <v>4</v>
      </c>
      <c r="AG101" s="125">
        <v>4</v>
      </c>
      <c r="AH101" s="125">
        <v>4</v>
      </c>
      <c r="AI101" s="112">
        <f>IF(A101="","",COUNTIF(D101:AH102,"&gt;2")/2)</f>
        <v>23</v>
      </c>
      <c r="AJ101" s="112">
        <f>SUMPRODUCT(IFERROR((IFERROR(WEEKDAY($D$3:$AH$3,2),999)&lt;6)*D101:AH102,0))</f>
        <v>146.5</v>
      </c>
      <c r="AK101" s="112">
        <f>SUMPRODUCT((IFERROR(WEEKDAY($D$3:$AH$3,2),999)&lt;6)*D103:AH103)</f>
        <v>77.5</v>
      </c>
      <c r="AL101" s="112">
        <f>SUMPRODUCT(IFERROR((IFERROR(WEEKDAY($D$3:$AH$3,2),0)&gt;5)*D101:AH103,0))</f>
        <v>62.5</v>
      </c>
      <c r="AM101" s="112">
        <f>SUM(D101:AH103)</f>
        <v>286.5</v>
      </c>
      <c r="AN101" s="52" t="s">
        <v>189</v>
      </c>
      <c r="AO101" s="112">
        <f>SUMPRODUCT((IFERROR((D101:AH101+D102:AH102+D103:AH103),0)&gt;8)*1,IFERROR((D101:AH101+D102:AH102+D103:AH103-8),0))</f>
        <v>88</v>
      </c>
      <c r="AP101" s="112">
        <f>AM101-AO101</f>
        <v>198.5</v>
      </c>
    </row>
    <row r="102" s="46" customFormat="1" ht="16.5" hidden="1" spans="1:42">
      <c r="A102" s="124"/>
      <c r="B102" s="124"/>
      <c r="C102" s="124" t="s">
        <v>194</v>
      </c>
      <c r="D102" s="125">
        <v>4</v>
      </c>
      <c r="E102" s="125">
        <v>0.5</v>
      </c>
      <c r="F102" s="125">
        <v>4</v>
      </c>
      <c r="G102" s="125">
        <v>4</v>
      </c>
      <c r="H102" s="125">
        <v>4</v>
      </c>
      <c r="I102" s="125">
        <v>4</v>
      </c>
      <c r="J102" s="125">
        <v>4</v>
      </c>
      <c r="K102" s="130">
        <v>4</v>
      </c>
      <c r="L102" s="125">
        <v>4</v>
      </c>
      <c r="M102" s="125">
        <v>4</v>
      </c>
      <c r="N102" s="125">
        <v>4</v>
      </c>
      <c r="O102" s="125">
        <v>4</v>
      </c>
      <c r="P102" s="125">
        <v>4</v>
      </c>
      <c r="Q102" s="125">
        <v>4</v>
      </c>
      <c r="R102" s="125">
        <v>4</v>
      </c>
      <c r="S102" s="125"/>
      <c r="T102" s="125"/>
      <c r="U102" s="125">
        <v>2</v>
      </c>
      <c r="V102" s="125">
        <v>4</v>
      </c>
      <c r="W102" s="125"/>
      <c r="X102" s="125">
        <v>4</v>
      </c>
      <c r="Y102" s="125">
        <v>4</v>
      </c>
      <c r="Z102" s="125">
        <v>4</v>
      </c>
      <c r="AA102" s="125">
        <v>4</v>
      </c>
      <c r="AB102" s="125">
        <v>4.5</v>
      </c>
      <c r="AC102" s="125"/>
      <c r="AD102" s="125"/>
      <c r="AE102" s="125"/>
      <c r="AF102" s="125">
        <v>4</v>
      </c>
      <c r="AG102" s="125">
        <v>4</v>
      </c>
      <c r="AH102" s="125">
        <v>4</v>
      </c>
      <c r="AI102" s="112"/>
      <c r="AJ102" s="112"/>
      <c r="AK102" s="112"/>
      <c r="AL102" s="112"/>
      <c r="AM102" s="112"/>
      <c r="AN102" s="52"/>
      <c r="AO102" s="112"/>
      <c r="AP102" s="112"/>
    </row>
    <row r="103" s="46" customFormat="1" ht="16.5" hidden="1" spans="1:42">
      <c r="A103" s="124"/>
      <c r="B103" s="124"/>
      <c r="C103" s="124" t="s">
        <v>190</v>
      </c>
      <c r="D103" s="125">
        <v>3.5</v>
      </c>
      <c r="E103" s="125">
        <v>0</v>
      </c>
      <c r="F103" s="125">
        <v>6</v>
      </c>
      <c r="G103" s="125">
        <v>5.5</v>
      </c>
      <c r="H103" s="125">
        <v>4.5</v>
      </c>
      <c r="I103" s="125">
        <v>3.5</v>
      </c>
      <c r="J103" s="125">
        <v>5</v>
      </c>
      <c r="K103" s="130">
        <v>4</v>
      </c>
      <c r="L103" s="125">
        <v>5.5</v>
      </c>
      <c r="M103" s="125">
        <v>5</v>
      </c>
      <c r="N103" s="125">
        <v>4.5</v>
      </c>
      <c r="O103" s="125">
        <v>6</v>
      </c>
      <c r="P103" s="125">
        <v>4.5</v>
      </c>
      <c r="Q103" s="125">
        <v>5.5</v>
      </c>
      <c r="R103" s="125">
        <v>4.5</v>
      </c>
      <c r="S103" s="125"/>
      <c r="T103" s="125"/>
      <c r="U103" s="125">
        <v>5</v>
      </c>
      <c r="V103" s="125">
        <v>4</v>
      </c>
      <c r="W103" s="125"/>
      <c r="X103" s="125">
        <v>4</v>
      </c>
      <c r="Y103" s="125">
        <v>3</v>
      </c>
      <c r="Z103" s="125">
        <v>2.5</v>
      </c>
      <c r="AA103" s="125">
        <v>3.5</v>
      </c>
      <c r="AB103" s="125">
        <v>4</v>
      </c>
      <c r="AC103" s="125"/>
      <c r="AD103" s="125"/>
      <c r="AE103" s="125"/>
      <c r="AF103" s="125">
        <v>2</v>
      </c>
      <c r="AG103" s="125">
        <v>2</v>
      </c>
      <c r="AH103" s="125">
        <v>2.5</v>
      </c>
      <c r="AI103" s="112"/>
      <c r="AJ103" s="112"/>
      <c r="AK103" s="112"/>
      <c r="AL103" s="112"/>
      <c r="AM103" s="112"/>
      <c r="AN103" s="52"/>
      <c r="AO103" s="112"/>
      <c r="AP103" s="112"/>
    </row>
    <row r="104" s="46" customFormat="1" ht="16.5" hidden="1" spans="1:42">
      <c r="A104" s="126" t="s">
        <v>58</v>
      </c>
      <c r="B104" s="124" t="s">
        <v>202</v>
      </c>
      <c r="C104" s="126" t="s">
        <v>193</v>
      </c>
      <c r="D104" s="127">
        <v>4</v>
      </c>
      <c r="E104" s="127">
        <v>4</v>
      </c>
      <c r="F104" s="127">
        <v>4</v>
      </c>
      <c r="G104" s="127"/>
      <c r="H104" s="127">
        <v>4</v>
      </c>
      <c r="I104" s="127">
        <v>4</v>
      </c>
      <c r="J104" s="127">
        <v>4</v>
      </c>
      <c r="K104" s="127">
        <v>4</v>
      </c>
      <c r="L104" s="134">
        <v>4</v>
      </c>
      <c r="M104" s="134">
        <v>4</v>
      </c>
      <c r="N104" s="127"/>
      <c r="O104" s="127"/>
      <c r="P104" s="127"/>
      <c r="Q104" s="127"/>
      <c r="R104" s="127">
        <v>4</v>
      </c>
      <c r="S104" s="134"/>
      <c r="T104" s="134"/>
      <c r="U104" s="134"/>
      <c r="V104" s="127"/>
      <c r="W104" s="127"/>
      <c r="X104" s="127"/>
      <c r="Y104" s="127"/>
      <c r="Z104" s="127"/>
      <c r="AA104" s="127"/>
      <c r="AB104" s="134"/>
      <c r="AC104" s="134"/>
      <c r="AD104" s="127"/>
      <c r="AE104" s="127"/>
      <c r="AF104" s="127"/>
      <c r="AG104" s="127"/>
      <c r="AH104" s="127"/>
      <c r="AI104" s="112">
        <f>IF(A104="","",COUNTIF(D104:AH105,"&gt;2")/2)</f>
        <v>10</v>
      </c>
      <c r="AJ104" s="112">
        <f>SUMPRODUCT(IFERROR((IFERROR(WEEKDAY($D$3:$AH$3,2),999)&lt;6)*D104:AH105,0))</f>
        <v>65.5</v>
      </c>
      <c r="AK104" s="112">
        <f>SUMPRODUCT((IFERROR(WEEKDAY($D$3:$AH$3,2),999)&lt;6)*D106:AH106)</f>
        <v>34</v>
      </c>
      <c r="AL104" s="112">
        <f>SUMPRODUCT(IFERROR((IFERROR(WEEKDAY($D$3:$AH$3,2),0)&gt;5)*D104:AH106,0))</f>
        <v>24</v>
      </c>
      <c r="AM104" s="112">
        <f>SUM(D104:AH106)</f>
        <v>123.5</v>
      </c>
      <c r="AN104" s="52" t="s">
        <v>189</v>
      </c>
      <c r="AO104" s="112">
        <f>SUMPRODUCT((IFERROR((D104:AH104+D105:AH105+D106:AH106),0)&gt;8)*1,IFERROR((D104:AH104+D105:AH105+D106:AH106-8),0))</f>
        <v>37.5</v>
      </c>
      <c r="AP104" s="112">
        <f>AM104-AO104</f>
        <v>86</v>
      </c>
    </row>
    <row r="105" s="46" customFormat="1" ht="16.5" hidden="1" spans="1:42">
      <c r="A105" s="126"/>
      <c r="B105" s="124"/>
      <c r="C105" s="126" t="s">
        <v>194</v>
      </c>
      <c r="D105" s="127">
        <v>4</v>
      </c>
      <c r="E105" s="127">
        <v>4</v>
      </c>
      <c r="F105" s="127">
        <v>4</v>
      </c>
      <c r="G105" s="127">
        <v>3.5</v>
      </c>
      <c r="H105" s="127">
        <v>4</v>
      </c>
      <c r="I105" s="127">
        <v>4</v>
      </c>
      <c r="J105" s="127">
        <v>4</v>
      </c>
      <c r="K105" s="127">
        <v>4</v>
      </c>
      <c r="L105" s="134">
        <v>4</v>
      </c>
      <c r="M105" s="134">
        <v>2</v>
      </c>
      <c r="N105" s="127"/>
      <c r="O105" s="127"/>
      <c r="P105" s="127"/>
      <c r="Q105" s="127"/>
      <c r="R105" s="127">
        <v>4</v>
      </c>
      <c r="S105" s="134"/>
      <c r="T105" s="134"/>
      <c r="U105" s="134"/>
      <c r="V105" s="127"/>
      <c r="W105" s="127"/>
      <c r="X105" s="134"/>
      <c r="Y105" s="127"/>
      <c r="Z105" s="127"/>
      <c r="AA105" s="127"/>
      <c r="AB105" s="134"/>
      <c r="AC105" s="134"/>
      <c r="AD105" s="127"/>
      <c r="AE105" s="127"/>
      <c r="AF105" s="127"/>
      <c r="AG105" s="127"/>
      <c r="AH105" s="127"/>
      <c r="AI105" s="112"/>
      <c r="AJ105" s="112"/>
      <c r="AK105" s="112"/>
      <c r="AL105" s="112"/>
      <c r="AM105" s="112"/>
      <c r="AN105" s="52"/>
      <c r="AO105" s="112"/>
      <c r="AP105" s="112"/>
    </row>
    <row r="106" s="46" customFormat="1" ht="16.5" hidden="1" spans="1:42">
      <c r="A106" s="128"/>
      <c r="B106" s="124"/>
      <c r="C106" s="128" t="s">
        <v>190</v>
      </c>
      <c r="D106" s="127">
        <v>3.5</v>
      </c>
      <c r="E106" s="127">
        <v>6</v>
      </c>
      <c r="F106" s="127">
        <v>4.5</v>
      </c>
      <c r="G106" s="127">
        <v>5.5</v>
      </c>
      <c r="H106" s="127">
        <v>4.5</v>
      </c>
      <c r="I106" s="127">
        <v>3.5</v>
      </c>
      <c r="J106" s="127">
        <v>5</v>
      </c>
      <c r="K106" s="127">
        <v>4</v>
      </c>
      <c r="L106" s="127">
        <v>5.5</v>
      </c>
      <c r="M106" s="127">
        <v>0</v>
      </c>
      <c r="N106" s="127"/>
      <c r="O106" s="127"/>
      <c r="P106" s="127"/>
      <c r="Q106" s="127"/>
      <c r="R106" s="127">
        <v>0</v>
      </c>
      <c r="S106" s="134"/>
      <c r="T106" s="127"/>
      <c r="U106" s="127"/>
      <c r="V106" s="127"/>
      <c r="W106" s="127"/>
      <c r="X106" s="127"/>
      <c r="Y106" s="127"/>
      <c r="Z106" s="127"/>
      <c r="AA106" s="127"/>
      <c r="AB106" s="134"/>
      <c r="AC106" s="127"/>
      <c r="AD106" s="127"/>
      <c r="AE106" s="127"/>
      <c r="AF106" s="127"/>
      <c r="AG106" s="127"/>
      <c r="AH106" s="127"/>
      <c r="AI106" s="112"/>
      <c r="AJ106" s="112"/>
      <c r="AK106" s="112"/>
      <c r="AL106" s="112"/>
      <c r="AM106" s="112"/>
      <c r="AN106" s="52"/>
      <c r="AO106" s="112"/>
      <c r="AP106" s="112"/>
    </row>
    <row r="107" s="46" customFormat="1" ht="16.5" hidden="1" spans="1:42">
      <c r="A107" s="126" t="s">
        <v>87</v>
      </c>
      <c r="B107" s="124" t="s">
        <v>202</v>
      </c>
      <c r="C107" s="126" t="s">
        <v>193</v>
      </c>
      <c r="D107" s="127">
        <v>4</v>
      </c>
      <c r="E107" s="127">
        <v>4</v>
      </c>
      <c r="F107" s="127"/>
      <c r="G107" s="127">
        <v>3</v>
      </c>
      <c r="H107" s="127"/>
      <c r="I107" s="127"/>
      <c r="J107" s="127">
        <v>4</v>
      </c>
      <c r="K107" s="127">
        <v>4</v>
      </c>
      <c r="L107" s="127"/>
      <c r="M107" s="127">
        <v>4</v>
      </c>
      <c r="N107" s="127">
        <v>4</v>
      </c>
      <c r="O107" s="127">
        <v>4</v>
      </c>
      <c r="P107" s="127"/>
      <c r="Q107" s="127">
        <v>4</v>
      </c>
      <c r="R107" s="127"/>
      <c r="S107" s="127">
        <v>4</v>
      </c>
      <c r="T107" s="127"/>
      <c r="U107" s="127"/>
      <c r="V107" s="127">
        <v>4</v>
      </c>
      <c r="W107" s="127"/>
      <c r="X107" s="127"/>
      <c r="Y107" s="127"/>
      <c r="Z107" s="127"/>
      <c r="AA107" s="127"/>
      <c r="AB107" s="127"/>
      <c r="AC107" s="127"/>
      <c r="AD107" s="127"/>
      <c r="AE107" s="127"/>
      <c r="AF107" s="127"/>
      <c r="AG107" s="127"/>
      <c r="AH107" s="127"/>
      <c r="AI107" s="112">
        <f>IF(A107="","",COUNTIF(D107:AH108,"&gt;2")/2)</f>
        <v>11.5</v>
      </c>
      <c r="AJ107" s="112">
        <f>SUMPRODUCT(IFERROR((IFERROR(WEEKDAY($D$3:$AH$3,2),999)&lt;6)*D107:AH108,0))</f>
        <v>74.5</v>
      </c>
      <c r="AK107" s="112">
        <f>SUMPRODUCT((IFERROR(WEEKDAY($D$3:$AH$3,2),999)&lt;6)*D109:AH109)</f>
        <v>44.5</v>
      </c>
      <c r="AL107" s="112">
        <f>SUMPRODUCT(IFERROR((IFERROR(WEEKDAY($D$3:$AH$3,2),0)&gt;5)*D107:AH109,0))</f>
        <v>21.5</v>
      </c>
      <c r="AM107" s="112">
        <f>SUM(D107:AH109)</f>
        <v>140.5</v>
      </c>
      <c r="AN107" s="52" t="s">
        <v>189</v>
      </c>
      <c r="AO107" s="112">
        <f>SUMPRODUCT((IFERROR((D107:AH107+D108:AH108+D109:AH109),0)&gt;8)*1,IFERROR((D107:AH107+D108:AH108+D109:AH109-8),0))</f>
        <v>42</v>
      </c>
      <c r="AP107" s="112">
        <f>AM107-AO107</f>
        <v>98.5</v>
      </c>
    </row>
    <row r="108" s="46" customFormat="1" ht="16.5" hidden="1" spans="1:42">
      <c r="A108" s="126"/>
      <c r="B108" s="124"/>
      <c r="C108" s="126" t="s">
        <v>194</v>
      </c>
      <c r="D108" s="127">
        <v>4</v>
      </c>
      <c r="E108" s="127">
        <v>4</v>
      </c>
      <c r="F108" s="127">
        <v>3</v>
      </c>
      <c r="G108" s="127"/>
      <c r="H108" s="127"/>
      <c r="I108" s="127"/>
      <c r="J108" s="127">
        <v>4</v>
      </c>
      <c r="K108" s="127">
        <v>4</v>
      </c>
      <c r="L108" s="134">
        <v>4.5</v>
      </c>
      <c r="M108" s="134">
        <v>4</v>
      </c>
      <c r="N108" s="127">
        <v>4</v>
      </c>
      <c r="O108" s="127">
        <v>4</v>
      </c>
      <c r="P108" s="127"/>
      <c r="Q108" s="127">
        <v>4</v>
      </c>
      <c r="R108" s="127"/>
      <c r="S108" s="127">
        <v>4</v>
      </c>
      <c r="T108" s="127"/>
      <c r="U108" s="127"/>
      <c r="V108" s="127">
        <v>4</v>
      </c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127"/>
      <c r="AH108" s="127"/>
      <c r="AI108" s="112"/>
      <c r="AJ108" s="112"/>
      <c r="AK108" s="112"/>
      <c r="AL108" s="112"/>
      <c r="AM108" s="112"/>
      <c r="AN108" s="52"/>
      <c r="AO108" s="112"/>
      <c r="AP108" s="112"/>
    </row>
    <row r="109" s="46" customFormat="1" ht="16.5" hidden="1" spans="1:42">
      <c r="A109" s="128"/>
      <c r="B109" s="124"/>
      <c r="C109" s="128" t="s">
        <v>190</v>
      </c>
      <c r="D109" s="127">
        <v>3</v>
      </c>
      <c r="E109" s="127">
        <v>6</v>
      </c>
      <c r="F109" s="127">
        <v>4.5</v>
      </c>
      <c r="G109" s="127"/>
      <c r="H109" s="127"/>
      <c r="I109" s="127"/>
      <c r="J109" s="127">
        <v>5</v>
      </c>
      <c r="K109" s="127">
        <v>4</v>
      </c>
      <c r="L109" s="134">
        <v>5.5</v>
      </c>
      <c r="M109" s="134">
        <v>5</v>
      </c>
      <c r="N109" s="127">
        <v>2</v>
      </c>
      <c r="O109" s="127">
        <v>3.5</v>
      </c>
      <c r="P109" s="127"/>
      <c r="Q109" s="127">
        <v>5</v>
      </c>
      <c r="R109" s="127"/>
      <c r="S109" s="127">
        <v>4.5</v>
      </c>
      <c r="T109" s="127"/>
      <c r="U109" s="127"/>
      <c r="V109" s="127">
        <v>2</v>
      </c>
      <c r="W109" s="127"/>
      <c r="X109" s="127"/>
      <c r="Y109" s="127"/>
      <c r="Z109" s="127"/>
      <c r="AA109" s="127"/>
      <c r="AB109" s="127"/>
      <c r="AC109" s="127"/>
      <c r="AD109" s="127"/>
      <c r="AE109" s="127"/>
      <c r="AF109" s="127"/>
      <c r="AG109" s="127"/>
      <c r="AH109" s="127"/>
      <c r="AI109" s="112"/>
      <c r="AJ109" s="112"/>
      <c r="AK109" s="112"/>
      <c r="AL109" s="112"/>
      <c r="AM109" s="112"/>
      <c r="AN109" s="52"/>
      <c r="AO109" s="112"/>
      <c r="AP109" s="112"/>
    </row>
    <row r="110" s="45" customFormat="1" ht="16.5" hidden="1" spans="1:42">
      <c r="A110" s="129" t="s">
        <v>88</v>
      </c>
      <c r="B110" s="124" t="s">
        <v>202</v>
      </c>
      <c r="C110" s="124" t="s">
        <v>193</v>
      </c>
      <c r="D110" s="125">
        <v>4</v>
      </c>
      <c r="E110" s="125">
        <v>4</v>
      </c>
      <c r="F110" s="130">
        <v>4</v>
      </c>
      <c r="G110" s="125">
        <v>3.5</v>
      </c>
      <c r="H110" s="130"/>
      <c r="I110" s="125"/>
      <c r="J110" s="130">
        <v>4</v>
      </c>
      <c r="K110" s="130">
        <v>4</v>
      </c>
      <c r="L110" s="130">
        <v>4</v>
      </c>
      <c r="M110" s="135">
        <v>4</v>
      </c>
      <c r="N110" s="135">
        <v>4</v>
      </c>
      <c r="O110" s="130">
        <v>4</v>
      </c>
      <c r="P110" s="125">
        <v>4</v>
      </c>
      <c r="Q110" s="125">
        <v>4</v>
      </c>
      <c r="R110" s="125"/>
      <c r="S110" s="125">
        <v>4</v>
      </c>
      <c r="T110" s="125">
        <v>4</v>
      </c>
      <c r="U110" s="125">
        <v>4</v>
      </c>
      <c r="V110" s="125">
        <v>4</v>
      </c>
      <c r="W110" s="125"/>
      <c r="X110" s="130">
        <v>4</v>
      </c>
      <c r="Y110" s="130">
        <v>4</v>
      </c>
      <c r="Z110" s="125">
        <v>3.5</v>
      </c>
      <c r="AA110" s="125">
        <v>4</v>
      </c>
      <c r="AB110" s="130">
        <v>4</v>
      </c>
      <c r="AC110" s="130">
        <v>4</v>
      </c>
      <c r="AD110" s="125"/>
      <c r="AE110" s="125"/>
      <c r="AF110" s="125">
        <v>4</v>
      </c>
      <c r="AG110" s="125">
        <v>4</v>
      </c>
      <c r="AH110" s="125"/>
      <c r="AI110" s="112">
        <f>IF(A110="","",COUNTIF(D110:AH111,"&gt;2")/2)</f>
        <v>23</v>
      </c>
      <c r="AJ110" s="112">
        <f>SUMPRODUCT(IFERROR((IFERROR(WEEKDAY($D$3:$AH$3,2),999)&lt;6)*D110:AH111,0))</f>
        <v>151</v>
      </c>
      <c r="AK110" s="112">
        <f>SUMPRODUCT((IFERROR(WEEKDAY($D$3:$AH$3,2),999)&lt;6)*D112:AH112)</f>
        <v>48</v>
      </c>
      <c r="AL110" s="112">
        <f>SUMPRODUCT(IFERROR((IFERROR(WEEKDAY($D$3:$AH$3,2),0)&gt;5)*D110:AH112,0))</f>
        <v>37.5</v>
      </c>
      <c r="AM110" s="112">
        <f>SUM(D110:AH112)</f>
        <v>236.5</v>
      </c>
      <c r="AN110" s="52" t="s">
        <v>189</v>
      </c>
      <c r="AO110" s="112">
        <f>SUMPRODUCT((IFERROR((D110:AH110+D111:AH111+D112:AH112),0)&gt;8)*1,IFERROR((D110:AH110+D111:AH111+D112:AH112-8),0))</f>
        <v>54</v>
      </c>
      <c r="AP110" s="112">
        <f>AM110-AO110</f>
        <v>182.5</v>
      </c>
    </row>
    <row r="111" s="45" customFormat="1" ht="16.5" hidden="1" spans="1:42">
      <c r="A111" s="131"/>
      <c r="B111" s="124"/>
      <c r="C111" s="124" t="s">
        <v>194</v>
      </c>
      <c r="D111" s="125">
        <v>4</v>
      </c>
      <c r="E111" s="125">
        <v>4</v>
      </c>
      <c r="F111" s="130">
        <v>4</v>
      </c>
      <c r="G111" s="125"/>
      <c r="H111" s="130"/>
      <c r="I111" s="125"/>
      <c r="J111" s="130">
        <v>4</v>
      </c>
      <c r="K111" s="130">
        <v>4</v>
      </c>
      <c r="L111" s="130">
        <v>4</v>
      </c>
      <c r="M111" s="135">
        <v>4</v>
      </c>
      <c r="N111" s="135">
        <v>4</v>
      </c>
      <c r="O111" s="130">
        <v>4</v>
      </c>
      <c r="P111" s="125">
        <v>4</v>
      </c>
      <c r="Q111" s="125">
        <v>4</v>
      </c>
      <c r="R111" s="125"/>
      <c r="S111" s="125">
        <v>4</v>
      </c>
      <c r="T111" s="125">
        <v>4</v>
      </c>
      <c r="U111" s="125">
        <v>4</v>
      </c>
      <c r="V111" s="125">
        <v>4</v>
      </c>
      <c r="W111" s="125"/>
      <c r="X111" s="130">
        <v>4</v>
      </c>
      <c r="Y111" s="130">
        <v>4</v>
      </c>
      <c r="Z111" s="125"/>
      <c r="AA111" s="125">
        <v>4</v>
      </c>
      <c r="AB111" s="130">
        <v>4</v>
      </c>
      <c r="AC111" s="130">
        <v>3.5</v>
      </c>
      <c r="AD111" s="125"/>
      <c r="AE111" s="125"/>
      <c r="AF111" s="125">
        <v>4</v>
      </c>
      <c r="AG111" s="125">
        <v>4</v>
      </c>
      <c r="AH111" s="125"/>
      <c r="AI111" s="112"/>
      <c r="AJ111" s="112"/>
      <c r="AK111" s="112"/>
      <c r="AL111" s="112"/>
      <c r="AM111" s="112"/>
      <c r="AN111" s="52"/>
      <c r="AO111" s="112"/>
      <c r="AP111" s="112"/>
    </row>
    <row r="112" s="45" customFormat="1" ht="17.25" hidden="1" spans="1:42">
      <c r="A112" s="131"/>
      <c r="B112" s="124"/>
      <c r="C112" s="129" t="s">
        <v>190</v>
      </c>
      <c r="D112" s="125">
        <v>2</v>
      </c>
      <c r="E112" s="125">
        <v>3</v>
      </c>
      <c r="F112" s="130">
        <v>4</v>
      </c>
      <c r="G112" s="125"/>
      <c r="H112" s="130"/>
      <c r="I112" s="125"/>
      <c r="J112" s="130">
        <v>3.5</v>
      </c>
      <c r="K112" s="130">
        <v>4.5</v>
      </c>
      <c r="L112" s="130">
        <v>4</v>
      </c>
      <c r="M112" s="135">
        <v>2.5</v>
      </c>
      <c r="N112" s="125">
        <v>4</v>
      </c>
      <c r="O112" s="130">
        <v>1.5</v>
      </c>
      <c r="P112" s="125">
        <v>0.5</v>
      </c>
      <c r="Q112" s="125">
        <v>1</v>
      </c>
      <c r="R112" s="125"/>
      <c r="S112" s="125">
        <v>1</v>
      </c>
      <c r="T112" s="130">
        <v>3.5</v>
      </c>
      <c r="U112" s="136">
        <v>4</v>
      </c>
      <c r="V112" s="130">
        <v>4</v>
      </c>
      <c r="W112" s="125"/>
      <c r="X112" s="130">
        <v>1</v>
      </c>
      <c r="Y112" s="125">
        <v>3</v>
      </c>
      <c r="Z112" s="125"/>
      <c r="AA112" s="125">
        <v>2.5</v>
      </c>
      <c r="AB112" s="130">
        <v>0</v>
      </c>
      <c r="AC112" s="130">
        <v>0</v>
      </c>
      <c r="AD112" s="125"/>
      <c r="AE112" s="125"/>
      <c r="AF112" s="125">
        <v>2.5</v>
      </c>
      <c r="AG112" s="125">
        <v>2</v>
      </c>
      <c r="AH112" s="125"/>
      <c r="AI112" s="112"/>
      <c r="AJ112" s="112"/>
      <c r="AK112" s="112"/>
      <c r="AL112" s="112"/>
      <c r="AM112" s="112"/>
      <c r="AN112" s="52"/>
      <c r="AO112" s="112"/>
      <c r="AP112" s="112"/>
    </row>
    <row r="113" s="45" customFormat="1" ht="16.5" hidden="1" spans="1:42">
      <c r="A113" s="126" t="s">
        <v>89</v>
      </c>
      <c r="B113" s="124" t="s">
        <v>202</v>
      </c>
      <c r="C113" s="126" t="s">
        <v>193</v>
      </c>
      <c r="D113" s="127">
        <v>4</v>
      </c>
      <c r="E113" s="127">
        <v>4</v>
      </c>
      <c r="F113" s="127">
        <v>4</v>
      </c>
      <c r="G113" s="127">
        <v>4</v>
      </c>
      <c r="H113" s="127">
        <v>4</v>
      </c>
      <c r="I113" s="127">
        <v>4</v>
      </c>
      <c r="J113" s="127">
        <v>4</v>
      </c>
      <c r="K113" s="127">
        <v>4</v>
      </c>
      <c r="L113" s="127">
        <v>4</v>
      </c>
      <c r="M113" s="127">
        <v>4</v>
      </c>
      <c r="N113" s="127">
        <v>4</v>
      </c>
      <c r="O113" s="127">
        <v>4</v>
      </c>
      <c r="P113" s="127">
        <v>4</v>
      </c>
      <c r="Q113" s="127">
        <v>4</v>
      </c>
      <c r="R113" s="127">
        <v>3</v>
      </c>
      <c r="S113" s="127"/>
      <c r="T113" s="127"/>
      <c r="U113" s="127"/>
      <c r="V113" s="127"/>
      <c r="W113" s="127"/>
      <c r="X113" s="127"/>
      <c r="Y113" s="127"/>
      <c r="Z113" s="127"/>
      <c r="AA113" s="127"/>
      <c r="AB113" s="127"/>
      <c r="AC113" s="127"/>
      <c r="AD113" s="127"/>
      <c r="AE113" s="127"/>
      <c r="AF113" s="127"/>
      <c r="AG113" s="127"/>
      <c r="AH113" s="127"/>
      <c r="AI113" s="112">
        <f>IF(A113="","",COUNTIF(D113:AH114,"&gt;2")/2)</f>
        <v>14.5</v>
      </c>
      <c r="AJ113" s="112">
        <f>SUMPRODUCT(IFERROR((IFERROR(WEEKDAY($D$3:$AH$3,2),999)&lt;6)*D113:AH114,0))</f>
        <v>83</v>
      </c>
      <c r="AK113" s="112">
        <f>SUMPRODUCT((IFERROR(WEEKDAY($D$3:$AH$3,2),999)&lt;6)*D115:AH115)</f>
        <v>51</v>
      </c>
      <c r="AL113" s="112">
        <f>SUMPRODUCT(IFERROR((IFERROR(WEEKDAY($D$3:$AH$3,2),0)&gt;5)*D113:AH115,0))</f>
        <v>50.5</v>
      </c>
      <c r="AM113" s="112">
        <f>SUM(D113:AH115)</f>
        <v>184.5</v>
      </c>
      <c r="AN113" s="52" t="s">
        <v>189</v>
      </c>
      <c r="AO113" s="112">
        <f>SUMPRODUCT((IFERROR((D113:AH113+D114:AH114+D115:AH115),0)&gt;8)*1,IFERROR((D113:AH113+D114:AH114+D115:AH115-8),0))</f>
        <v>69.5</v>
      </c>
      <c r="AP113" s="112">
        <f>AM113-AO113</f>
        <v>115</v>
      </c>
    </row>
    <row r="114" s="45" customFormat="1" ht="16.5" hidden="1" spans="1:42">
      <c r="A114" s="126"/>
      <c r="B114" s="124"/>
      <c r="C114" s="126" t="s">
        <v>194</v>
      </c>
      <c r="D114" s="127">
        <v>4</v>
      </c>
      <c r="E114" s="127">
        <v>4</v>
      </c>
      <c r="F114" s="127">
        <v>4</v>
      </c>
      <c r="G114" s="127">
        <v>4</v>
      </c>
      <c r="H114" s="127">
        <v>4</v>
      </c>
      <c r="I114" s="127">
        <v>4</v>
      </c>
      <c r="J114" s="127">
        <v>4</v>
      </c>
      <c r="K114" s="127">
        <v>4</v>
      </c>
      <c r="L114" s="127">
        <v>4</v>
      </c>
      <c r="M114" s="134">
        <v>4</v>
      </c>
      <c r="N114" s="127">
        <v>4</v>
      </c>
      <c r="O114" s="127">
        <v>4</v>
      </c>
      <c r="P114" s="127">
        <v>4</v>
      </c>
      <c r="Q114" s="127">
        <v>4</v>
      </c>
      <c r="R114" s="127">
        <v>0</v>
      </c>
      <c r="S114" s="127"/>
      <c r="T114" s="127"/>
      <c r="U114" s="134"/>
      <c r="V114" s="127"/>
      <c r="W114" s="127"/>
      <c r="X114" s="127"/>
      <c r="Y114" s="127"/>
      <c r="Z114" s="127"/>
      <c r="AA114" s="127"/>
      <c r="AB114" s="127"/>
      <c r="AC114" s="127"/>
      <c r="AD114" s="127"/>
      <c r="AE114" s="127"/>
      <c r="AF114" s="127"/>
      <c r="AG114" s="127"/>
      <c r="AH114" s="127"/>
      <c r="AI114" s="112"/>
      <c r="AJ114" s="112"/>
      <c r="AK114" s="112"/>
      <c r="AL114" s="112"/>
      <c r="AM114" s="112"/>
      <c r="AN114" s="52"/>
      <c r="AO114" s="112"/>
      <c r="AP114" s="112"/>
    </row>
    <row r="115" s="45" customFormat="1" ht="16.5" hidden="1" spans="1:42">
      <c r="A115" s="128"/>
      <c r="B115" s="124"/>
      <c r="C115" s="128" t="s">
        <v>190</v>
      </c>
      <c r="D115" s="127">
        <v>3.5</v>
      </c>
      <c r="E115" s="127">
        <v>6</v>
      </c>
      <c r="F115" s="127">
        <v>6</v>
      </c>
      <c r="G115" s="127">
        <v>5.5</v>
      </c>
      <c r="H115" s="127">
        <v>4.5</v>
      </c>
      <c r="I115" s="127">
        <v>3.5</v>
      </c>
      <c r="J115" s="127">
        <v>5</v>
      </c>
      <c r="K115" s="127">
        <v>4.5</v>
      </c>
      <c r="L115" s="127">
        <v>5.5</v>
      </c>
      <c r="M115" s="134">
        <v>5</v>
      </c>
      <c r="N115" s="127">
        <v>4.5</v>
      </c>
      <c r="O115" s="127">
        <v>6</v>
      </c>
      <c r="P115" s="127">
        <v>4.5</v>
      </c>
      <c r="Q115" s="127">
        <v>5.5</v>
      </c>
      <c r="R115" s="127">
        <v>0</v>
      </c>
      <c r="S115" s="127"/>
      <c r="T115" s="127"/>
      <c r="U115" s="134"/>
      <c r="V115" s="127"/>
      <c r="W115" s="127"/>
      <c r="X115" s="127"/>
      <c r="Y115" s="127"/>
      <c r="Z115" s="127"/>
      <c r="AA115" s="127"/>
      <c r="AB115" s="127"/>
      <c r="AC115" s="127"/>
      <c r="AD115" s="127"/>
      <c r="AE115" s="127"/>
      <c r="AF115" s="127"/>
      <c r="AG115" s="127"/>
      <c r="AH115" s="127"/>
      <c r="AI115" s="112"/>
      <c r="AJ115" s="112"/>
      <c r="AK115" s="112"/>
      <c r="AL115" s="112"/>
      <c r="AM115" s="112"/>
      <c r="AN115" s="52"/>
      <c r="AO115" s="112"/>
      <c r="AP115" s="112"/>
    </row>
    <row r="116" s="45" customFormat="1" ht="16.5" hidden="1" spans="1:42">
      <c r="A116" s="132" t="s">
        <v>90</v>
      </c>
      <c r="B116" s="124" t="s">
        <v>202</v>
      </c>
      <c r="C116" s="124" t="s">
        <v>193</v>
      </c>
      <c r="D116" s="125">
        <v>4</v>
      </c>
      <c r="E116" s="125">
        <v>4</v>
      </c>
      <c r="F116" s="130">
        <v>4</v>
      </c>
      <c r="G116" s="125">
        <v>4</v>
      </c>
      <c r="H116" s="130">
        <v>4</v>
      </c>
      <c r="I116" s="125"/>
      <c r="J116" s="125">
        <v>4</v>
      </c>
      <c r="K116" s="130">
        <v>4</v>
      </c>
      <c r="L116" s="125">
        <v>4</v>
      </c>
      <c r="M116" s="125">
        <v>4</v>
      </c>
      <c r="N116" s="125">
        <v>4</v>
      </c>
      <c r="O116" s="125">
        <v>4</v>
      </c>
      <c r="P116" s="125">
        <v>4</v>
      </c>
      <c r="Q116" s="125">
        <v>4</v>
      </c>
      <c r="R116" s="125">
        <v>4</v>
      </c>
      <c r="S116" s="125">
        <v>4</v>
      </c>
      <c r="T116" s="125">
        <v>4</v>
      </c>
      <c r="U116" s="125">
        <v>4</v>
      </c>
      <c r="V116" s="125">
        <v>4</v>
      </c>
      <c r="W116" s="125"/>
      <c r="X116" s="125"/>
      <c r="Y116" s="125">
        <v>4</v>
      </c>
      <c r="Z116" s="130">
        <v>4</v>
      </c>
      <c r="AA116" s="125">
        <v>4</v>
      </c>
      <c r="AB116" s="125">
        <v>4</v>
      </c>
      <c r="AC116" s="125">
        <v>4</v>
      </c>
      <c r="AD116" s="125"/>
      <c r="AE116" s="125">
        <v>4</v>
      </c>
      <c r="AF116" s="125">
        <v>4</v>
      </c>
      <c r="AG116" s="125">
        <v>4</v>
      </c>
      <c r="AH116" s="125">
        <v>4</v>
      </c>
      <c r="AI116" s="112">
        <f>IF(A116="","",COUNTIF(D116:AH117,"&gt;2")/2)</f>
        <v>27</v>
      </c>
      <c r="AJ116" s="112">
        <f>SUMPRODUCT(IFERROR((IFERROR(WEEKDAY($D$3:$AH$3,2),999)&lt;6)*D116:AH117,0))</f>
        <v>176</v>
      </c>
      <c r="AK116" s="112">
        <f>SUMPRODUCT((IFERROR(WEEKDAY($D$3:$AH$3,2),999)&lt;6)*D118:AH118)</f>
        <v>70.5</v>
      </c>
      <c r="AL116" s="112">
        <f>SUMPRODUCT(IFERROR((IFERROR(WEEKDAY($D$3:$AH$3,2),0)&gt;5)*D116:AH118,0))</f>
        <v>54.5</v>
      </c>
      <c r="AM116" s="112">
        <f>SUM(D116:AH118)</f>
        <v>301</v>
      </c>
      <c r="AN116" s="52" t="s">
        <v>189</v>
      </c>
      <c r="AO116" s="112">
        <f>SUMPRODUCT((IFERROR((D116:AH116+D117:AH117+D118:AH118),0)&gt;8)*1,IFERROR((D116:AH116+D117:AH117+D118:AH118-8),0))</f>
        <v>86</v>
      </c>
      <c r="AP116" s="112">
        <f>AM116-AO116</f>
        <v>215</v>
      </c>
    </row>
    <row r="117" s="45" customFormat="1" ht="16.5" hidden="1" spans="1:42">
      <c r="A117" s="132"/>
      <c r="B117" s="124"/>
      <c r="C117" s="124" t="s">
        <v>194</v>
      </c>
      <c r="D117" s="125">
        <v>4</v>
      </c>
      <c r="E117" s="125">
        <v>4</v>
      </c>
      <c r="F117" s="130">
        <v>4</v>
      </c>
      <c r="G117" s="125">
        <v>4</v>
      </c>
      <c r="H117" s="130">
        <v>4</v>
      </c>
      <c r="I117" s="125"/>
      <c r="J117" s="125">
        <v>4</v>
      </c>
      <c r="K117" s="130">
        <v>4</v>
      </c>
      <c r="L117" s="125">
        <v>4</v>
      </c>
      <c r="M117" s="135">
        <v>4</v>
      </c>
      <c r="N117" s="135">
        <v>4</v>
      </c>
      <c r="O117" s="125">
        <v>4</v>
      </c>
      <c r="P117" s="125">
        <v>4</v>
      </c>
      <c r="Q117" s="125">
        <v>4</v>
      </c>
      <c r="R117" s="125">
        <v>4</v>
      </c>
      <c r="S117" s="125">
        <v>4</v>
      </c>
      <c r="T117" s="125">
        <v>4</v>
      </c>
      <c r="U117" s="135">
        <v>4</v>
      </c>
      <c r="V117" s="125">
        <v>4</v>
      </c>
      <c r="W117" s="125"/>
      <c r="X117" s="125"/>
      <c r="Y117" s="125">
        <v>4</v>
      </c>
      <c r="Z117" s="130">
        <v>4</v>
      </c>
      <c r="AA117" s="125">
        <v>4</v>
      </c>
      <c r="AB117" s="125">
        <v>4</v>
      </c>
      <c r="AC117" s="125">
        <v>3</v>
      </c>
      <c r="AD117" s="125"/>
      <c r="AE117" s="125">
        <v>4</v>
      </c>
      <c r="AF117" s="125">
        <v>4</v>
      </c>
      <c r="AG117" s="125">
        <v>4</v>
      </c>
      <c r="AH117" s="125">
        <v>4</v>
      </c>
      <c r="AI117" s="112"/>
      <c r="AJ117" s="112"/>
      <c r="AK117" s="112"/>
      <c r="AL117" s="112"/>
      <c r="AM117" s="112"/>
      <c r="AN117" s="52"/>
      <c r="AO117" s="112"/>
      <c r="AP117" s="112"/>
    </row>
    <row r="118" s="45" customFormat="1" ht="16.5" hidden="1" spans="1:42">
      <c r="A118" s="133"/>
      <c r="B118" s="124"/>
      <c r="C118" s="129" t="s">
        <v>190</v>
      </c>
      <c r="D118" s="125">
        <v>3.5</v>
      </c>
      <c r="E118" s="125">
        <v>6</v>
      </c>
      <c r="F118" s="130">
        <v>5</v>
      </c>
      <c r="G118" s="125">
        <v>4</v>
      </c>
      <c r="H118" s="130">
        <v>4</v>
      </c>
      <c r="I118" s="125"/>
      <c r="J118" s="125">
        <v>2</v>
      </c>
      <c r="K118" s="130">
        <v>4</v>
      </c>
      <c r="L118" s="135">
        <v>5.5</v>
      </c>
      <c r="M118" s="135">
        <v>4</v>
      </c>
      <c r="N118" s="135">
        <v>4</v>
      </c>
      <c r="O118" s="125">
        <v>3.5</v>
      </c>
      <c r="P118" s="125">
        <v>4</v>
      </c>
      <c r="Q118" s="125">
        <v>5</v>
      </c>
      <c r="R118" s="125">
        <v>4</v>
      </c>
      <c r="S118" s="135">
        <v>4.5</v>
      </c>
      <c r="T118" s="125">
        <v>2</v>
      </c>
      <c r="U118" s="135">
        <v>5</v>
      </c>
      <c r="V118" s="125">
        <v>4</v>
      </c>
      <c r="W118" s="125"/>
      <c r="X118" s="125"/>
      <c r="Y118" s="125">
        <v>2</v>
      </c>
      <c r="Z118" s="130">
        <v>0.5</v>
      </c>
      <c r="AA118" s="125">
        <v>3.5</v>
      </c>
      <c r="AB118" s="125">
        <v>3.5</v>
      </c>
      <c r="AC118" s="125">
        <v>0</v>
      </c>
      <c r="AD118" s="125"/>
      <c r="AE118" s="135">
        <v>2</v>
      </c>
      <c r="AF118" s="125">
        <v>0</v>
      </c>
      <c r="AG118" s="125">
        <v>0</v>
      </c>
      <c r="AH118" s="125">
        <v>0.5</v>
      </c>
      <c r="AI118" s="112"/>
      <c r="AJ118" s="112"/>
      <c r="AK118" s="112"/>
      <c r="AL118" s="112"/>
      <c r="AM118" s="112"/>
      <c r="AN118" s="52"/>
      <c r="AO118" s="112"/>
      <c r="AP118" s="112"/>
    </row>
    <row r="119" s="45" customFormat="1" ht="16.5" hidden="1" spans="1:42">
      <c r="A119" s="132" t="s">
        <v>92</v>
      </c>
      <c r="B119" s="124" t="s">
        <v>202</v>
      </c>
      <c r="C119" s="124" t="s">
        <v>193</v>
      </c>
      <c r="D119" s="125"/>
      <c r="E119" s="125"/>
      <c r="F119" s="130"/>
      <c r="G119" s="125"/>
      <c r="H119" s="130"/>
      <c r="I119" s="125"/>
      <c r="J119" s="125"/>
      <c r="K119" s="130"/>
      <c r="L119" s="130">
        <v>4</v>
      </c>
      <c r="M119" s="135">
        <v>4</v>
      </c>
      <c r="N119" s="130">
        <v>4</v>
      </c>
      <c r="O119" s="130">
        <v>4</v>
      </c>
      <c r="P119" s="125">
        <v>4</v>
      </c>
      <c r="Q119" s="125">
        <v>4</v>
      </c>
      <c r="R119" s="125">
        <v>4</v>
      </c>
      <c r="S119" s="125">
        <v>4</v>
      </c>
      <c r="T119" s="125">
        <v>4</v>
      </c>
      <c r="U119" s="130">
        <v>4</v>
      </c>
      <c r="V119" s="130">
        <v>4</v>
      </c>
      <c r="W119" s="125"/>
      <c r="X119" s="125">
        <v>4</v>
      </c>
      <c r="Y119" s="130">
        <v>4</v>
      </c>
      <c r="Z119" s="125">
        <v>4</v>
      </c>
      <c r="AA119" s="125">
        <v>4</v>
      </c>
      <c r="AB119" s="130">
        <v>4</v>
      </c>
      <c r="AC119" s="130">
        <v>4</v>
      </c>
      <c r="AD119" s="125"/>
      <c r="AE119" s="125">
        <v>4</v>
      </c>
      <c r="AF119" s="125">
        <v>4</v>
      </c>
      <c r="AG119" s="125">
        <v>4</v>
      </c>
      <c r="AH119" s="125"/>
      <c r="AI119" s="112">
        <f>IF(A119="","",COUNTIF(D119:AH120,"&gt;2")/2)</f>
        <v>20</v>
      </c>
      <c r="AJ119" s="112">
        <f>SUMPRODUCT(IFERROR((IFERROR(WEEKDAY($D$3:$AH$3,2),999)&lt;6)*D119:AH120,0))</f>
        <v>128</v>
      </c>
      <c r="AK119" s="112">
        <f>SUMPRODUCT((IFERROR(WEEKDAY($D$3:$AH$3,2),999)&lt;6)*D121:AH121)</f>
        <v>38.5</v>
      </c>
      <c r="AL119" s="112">
        <f>SUMPRODUCT(IFERROR((IFERROR(WEEKDAY($D$3:$AH$3,2),0)&gt;5)*D119:AH121,0))</f>
        <v>35</v>
      </c>
      <c r="AM119" s="112">
        <f>SUM(D119:AH121)</f>
        <v>201.5</v>
      </c>
      <c r="AN119" s="52" t="s">
        <v>189</v>
      </c>
      <c r="AO119" s="112">
        <f>SUMPRODUCT((IFERROR((D119:AH119+D120:AH120+D121:AH121),0)&gt;8)*1,IFERROR((D119:AH119+D120:AH120+D121:AH121-8),0))</f>
        <v>42</v>
      </c>
      <c r="AP119" s="112">
        <f>AM119-AO119</f>
        <v>159.5</v>
      </c>
    </row>
    <row r="120" s="45" customFormat="1" ht="16.5" hidden="1" spans="1:42">
      <c r="A120" s="132"/>
      <c r="B120" s="124"/>
      <c r="C120" s="124" t="s">
        <v>194</v>
      </c>
      <c r="D120" s="125"/>
      <c r="E120" s="125"/>
      <c r="F120" s="130"/>
      <c r="G120" s="125"/>
      <c r="H120" s="130"/>
      <c r="I120" s="125"/>
      <c r="J120" s="125"/>
      <c r="K120" s="130"/>
      <c r="L120" s="130">
        <v>4</v>
      </c>
      <c r="M120" s="135">
        <v>4</v>
      </c>
      <c r="N120" s="130">
        <v>4</v>
      </c>
      <c r="O120" s="130">
        <v>4</v>
      </c>
      <c r="P120" s="125">
        <v>4</v>
      </c>
      <c r="Q120" s="125">
        <v>4</v>
      </c>
      <c r="R120" s="125">
        <v>4</v>
      </c>
      <c r="S120" s="125">
        <v>4</v>
      </c>
      <c r="T120" s="125">
        <v>4</v>
      </c>
      <c r="U120" s="130">
        <v>4</v>
      </c>
      <c r="V120" s="130">
        <v>4</v>
      </c>
      <c r="W120" s="125"/>
      <c r="X120" s="125">
        <v>4</v>
      </c>
      <c r="Y120" s="130">
        <v>4</v>
      </c>
      <c r="Z120" s="125">
        <v>4</v>
      </c>
      <c r="AA120" s="125">
        <v>4</v>
      </c>
      <c r="AB120" s="130">
        <v>4</v>
      </c>
      <c r="AC120" s="130">
        <v>3.5</v>
      </c>
      <c r="AD120" s="125"/>
      <c r="AE120" s="125">
        <v>4</v>
      </c>
      <c r="AF120" s="125">
        <v>4</v>
      </c>
      <c r="AG120" s="125">
        <v>4</v>
      </c>
      <c r="AH120" s="125"/>
      <c r="AI120" s="112"/>
      <c r="AJ120" s="112"/>
      <c r="AK120" s="112"/>
      <c r="AL120" s="112"/>
      <c r="AM120" s="112"/>
      <c r="AN120" s="52"/>
      <c r="AO120" s="112"/>
      <c r="AP120" s="112"/>
    </row>
    <row r="121" s="45" customFormat="1" ht="16.5" hidden="1" spans="1:42">
      <c r="A121" s="133"/>
      <c r="B121" s="124"/>
      <c r="C121" s="129" t="s">
        <v>190</v>
      </c>
      <c r="D121" s="125"/>
      <c r="E121" s="125"/>
      <c r="F121" s="130"/>
      <c r="G121" s="125"/>
      <c r="H121" s="130"/>
      <c r="I121" s="125"/>
      <c r="J121" s="125"/>
      <c r="K121" s="130"/>
      <c r="L121" s="130">
        <v>4</v>
      </c>
      <c r="M121" s="135">
        <v>2.5</v>
      </c>
      <c r="N121" s="125">
        <v>4</v>
      </c>
      <c r="O121" s="130">
        <v>1.5</v>
      </c>
      <c r="P121" s="125">
        <v>0.5</v>
      </c>
      <c r="Q121" s="125">
        <v>5</v>
      </c>
      <c r="R121" s="125">
        <v>1.5</v>
      </c>
      <c r="S121" s="125">
        <v>1</v>
      </c>
      <c r="T121" s="130">
        <v>3.5</v>
      </c>
      <c r="U121" s="130">
        <v>5</v>
      </c>
      <c r="V121" s="130">
        <v>1.5</v>
      </c>
      <c r="W121" s="125"/>
      <c r="X121" s="125">
        <v>1</v>
      </c>
      <c r="Y121" s="125">
        <v>2.5</v>
      </c>
      <c r="Z121" s="125">
        <v>0.5</v>
      </c>
      <c r="AA121" s="125">
        <v>2.5</v>
      </c>
      <c r="AB121" s="130">
        <v>0</v>
      </c>
      <c r="AC121" s="130">
        <v>0</v>
      </c>
      <c r="AD121" s="125"/>
      <c r="AE121" s="125">
        <v>1</v>
      </c>
      <c r="AF121" s="125">
        <v>2.5</v>
      </c>
      <c r="AG121" s="125">
        <v>2</v>
      </c>
      <c r="AH121" s="125"/>
      <c r="AI121" s="112"/>
      <c r="AJ121" s="112"/>
      <c r="AK121" s="112"/>
      <c r="AL121" s="112"/>
      <c r="AM121" s="112"/>
      <c r="AN121" s="52"/>
      <c r="AO121" s="112"/>
      <c r="AP121" s="112"/>
    </row>
    <row r="122" s="45" customFormat="1" ht="16.5" hidden="1" spans="1:42">
      <c r="A122" s="132" t="s">
        <v>91</v>
      </c>
      <c r="B122" s="124" t="s">
        <v>202</v>
      </c>
      <c r="C122" s="124" t="s">
        <v>193</v>
      </c>
      <c r="D122" s="125"/>
      <c r="E122" s="125"/>
      <c r="F122" s="130"/>
      <c r="G122" s="125"/>
      <c r="H122" s="130"/>
      <c r="I122" s="125"/>
      <c r="J122" s="125"/>
      <c r="K122" s="130">
        <v>4</v>
      </c>
      <c r="L122" s="130">
        <v>4</v>
      </c>
      <c r="M122" s="135">
        <v>4</v>
      </c>
      <c r="N122" s="125">
        <v>4</v>
      </c>
      <c r="O122" s="125">
        <v>4</v>
      </c>
      <c r="P122" s="125">
        <v>4</v>
      </c>
      <c r="Q122" s="125">
        <v>4</v>
      </c>
      <c r="R122" s="125">
        <v>4</v>
      </c>
      <c r="S122" s="125">
        <v>4</v>
      </c>
      <c r="T122" s="125">
        <v>4</v>
      </c>
      <c r="U122" s="135">
        <v>4</v>
      </c>
      <c r="V122" s="125">
        <v>4</v>
      </c>
      <c r="W122" s="125"/>
      <c r="X122" s="125">
        <v>4</v>
      </c>
      <c r="Y122" s="125">
        <v>4</v>
      </c>
      <c r="Z122" s="125">
        <v>4</v>
      </c>
      <c r="AA122" s="125">
        <v>4</v>
      </c>
      <c r="AB122" s="125">
        <v>4</v>
      </c>
      <c r="AC122" s="125">
        <v>4</v>
      </c>
      <c r="AD122" s="125"/>
      <c r="AE122" s="125">
        <v>2.5</v>
      </c>
      <c r="AF122" s="125">
        <v>4</v>
      </c>
      <c r="AG122" s="125">
        <v>4</v>
      </c>
      <c r="AH122" s="125">
        <v>3.5</v>
      </c>
      <c r="AI122" s="112">
        <f>IF(A122="","",COUNTIF(D122:AH123,"&gt;2")/2)</f>
        <v>21.5</v>
      </c>
      <c r="AJ122" s="112">
        <f>SUMPRODUCT(IFERROR((IFERROR(WEEKDAY($D$3:$AH$3,2),999)&lt;6)*D122:AH123,0))</f>
        <v>138</v>
      </c>
      <c r="AK122" s="112">
        <f>SUMPRODUCT((IFERROR(WEEKDAY($D$3:$AH$3,2),999)&lt;6)*D124:AH124)</f>
        <v>60.5</v>
      </c>
      <c r="AL122" s="112">
        <f>SUMPRODUCT(IFERROR((IFERROR(WEEKDAY($D$3:$AH$3,2),0)&gt;5)*D122:AH124,0))</f>
        <v>45.5</v>
      </c>
      <c r="AM122" s="112">
        <f>SUM(D122:AH124)</f>
        <v>244</v>
      </c>
      <c r="AN122" s="52" t="s">
        <v>189</v>
      </c>
      <c r="AO122" s="112">
        <f>SUMPRODUCT((IFERROR((D122:AH122+D123:AH123+D124:AH124),0)&gt;8)*1,IFERROR((D122:AH122+D123:AH123+D124:AH124-8),0))</f>
        <v>73.5</v>
      </c>
      <c r="AP122" s="112">
        <f>AM122-AO122</f>
        <v>170.5</v>
      </c>
    </row>
    <row r="123" s="45" customFormat="1" ht="16.5" hidden="1" spans="1:42">
      <c r="A123" s="132"/>
      <c r="B123" s="124"/>
      <c r="C123" s="124" t="s">
        <v>194</v>
      </c>
      <c r="D123" s="125"/>
      <c r="E123" s="125"/>
      <c r="F123" s="130"/>
      <c r="G123" s="125"/>
      <c r="H123" s="130"/>
      <c r="I123" s="125"/>
      <c r="J123" s="125"/>
      <c r="K123" s="130">
        <v>4</v>
      </c>
      <c r="L123" s="130">
        <v>4</v>
      </c>
      <c r="M123" s="135">
        <v>4</v>
      </c>
      <c r="N123" s="125">
        <v>4</v>
      </c>
      <c r="O123" s="125">
        <v>4</v>
      </c>
      <c r="P123" s="125">
        <v>4</v>
      </c>
      <c r="Q123" s="125">
        <v>4</v>
      </c>
      <c r="R123" s="125">
        <v>4</v>
      </c>
      <c r="S123" s="125">
        <v>4</v>
      </c>
      <c r="T123" s="125">
        <v>4</v>
      </c>
      <c r="U123" s="135">
        <v>4</v>
      </c>
      <c r="V123" s="125">
        <v>4</v>
      </c>
      <c r="W123" s="125"/>
      <c r="X123" s="125">
        <v>4</v>
      </c>
      <c r="Y123" s="125">
        <v>4</v>
      </c>
      <c r="Z123" s="125">
        <v>4</v>
      </c>
      <c r="AA123" s="125">
        <v>4</v>
      </c>
      <c r="AB123" s="125">
        <v>4</v>
      </c>
      <c r="AC123" s="125">
        <v>3</v>
      </c>
      <c r="AD123" s="125"/>
      <c r="AE123" s="125">
        <v>4</v>
      </c>
      <c r="AF123" s="125">
        <v>4</v>
      </c>
      <c r="AG123" s="125">
        <v>4</v>
      </c>
      <c r="AH123" s="125"/>
      <c r="AI123" s="112"/>
      <c r="AJ123" s="112"/>
      <c r="AK123" s="112"/>
      <c r="AL123" s="112"/>
      <c r="AM123" s="112"/>
      <c r="AN123" s="52"/>
      <c r="AO123" s="112"/>
      <c r="AP123" s="112"/>
    </row>
    <row r="124" s="45" customFormat="1" ht="16.5" hidden="1" spans="1:42">
      <c r="A124" s="133"/>
      <c r="B124" s="124"/>
      <c r="C124" s="129" t="s">
        <v>190</v>
      </c>
      <c r="D124" s="125"/>
      <c r="E124" s="125"/>
      <c r="F124" s="130"/>
      <c r="G124" s="125"/>
      <c r="H124" s="130"/>
      <c r="I124" s="125"/>
      <c r="J124" s="125"/>
      <c r="K124" s="130">
        <v>4</v>
      </c>
      <c r="L124" s="130">
        <v>5.5</v>
      </c>
      <c r="M124" s="135">
        <v>5</v>
      </c>
      <c r="N124" s="125">
        <v>4.5</v>
      </c>
      <c r="O124" s="125">
        <v>6</v>
      </c>
      <c r="P124" s="125">
        <v>4.5</v>
      </c>
      <c r="Q124" s="125">
        <v>5.5</v>
      </c>
      <c r="R124" s="125">
        <v>4.5</v>
      </c>
      <c r="S124" s="125">
        <v>6</v>
      </c>
      <c r="T124" s="125">
        <v>3</v>
      </c>
      <c r="U124" s="135">
        <v>5</v>
      </c>
      <c r="V124" s="125">
        <v>4</v>
      </c>
      <c r="W124" s="125"/>
      <c r="X124" s="125">
        <v>4</v>
      </c>
      <c r="Y124" s="125">
        <v>3</v>
      </c>
      <c r="Z124" s="125">
        <v>0.5</v>
      </c>
      <c r="AA124" s="125">
        <v>3.5</v>
      </c>
      <c r="AB124" s="125">
        <v>2.5</v>
      </c>
      <c r="AC124" s="125">
        <v>0</v>
      </c>
      <c r="AD124" s="125"/>
      <c r="AE124" s="125">
        <v>2</v>
      </c>
      <c r="AF124" s="125">
        <v>0</v>
      </c>
      <c r="AG124" s="125">
        <v>2</v>
      </c>
      <c r="AH124" s="125"/>
      <c r="AI124" s="112"/>
      <c r="AJ124" s="112"/>
      <c r="AK124" s="112"/>
      <c r="AL124" s="112"/>
      <c r="AM124" s="112"/>
      <c r="AN124" s="52"/>
      <c r="AO124" s="112"/>
      <c r="AP124" s="112"/>
    </row>
    <row r="125" s="45" customFormat="1" ht="16.5" hidden="1" spans="1:42">
      <c r="A125" s="132" t="s">
        <v>95</v>
      </c>
      <c r="B125" s="124" t="s">
        <v>202</v>
      </c>
      <c r="C125" s="124"/>
      <c r="D125" s="125"/>
      <c r="E125" s="125"/>
      <c r="F125" s="125"/>
      <c r="G125" s="125"/>
      <c r="H125" s="130"/>
      <c r="I125" s="125"/>
      <c r="J125" s="125"/>
      <c r="K125" s="130"/>
      <c r="L125" s="130"/>
      <c r="M125" s="125"/>
      <c r="N125" s="125"/>
      <c r="O125" s="125"/>
      <c r="P125" s="125"/>
      <c r="Q125" s="125"/>
      <c r="R125" s="125">
        <v>4</v>
      </c>
      <c r="S125" s="125">
        <v>4</v>
      </c>
      <c r="T125" s="125">
        <v>4</v>
      </c>
      <c r="U125" s="125">
        <v>4</v>
      </c>
      <c r="V125" s="125">
        <v>4</v>
      </c>
      <c r="W125" s="125"/>
      <c r="X125" s="125">
        <v>4</v>
      </c>
      <c r="Y125" s="125">
        <v>4</v>
      </c>
      <c r="Z125" s="125">
        <v>4</v>
      </c>
      <c r="AA125" s="125">
        <v>4</v>
      </c>
      <c r="AB125" s="125">
        <v>4</v>
      </c>
      <c r="AC125" s="125">
        <v>4</v>
      </c>
      <c r="AD125" s="125"/>
      <c r="AE125" s="125">
        <v>4</v>
      </c>
      <c r="AF125" s="125">
        <v>4</v>
      </c>
      <c r="AG125" s="125">
        <v>4</v>
      </c>
      <c r="AH125" s="125">
        <v>4</v>
      </c>
      <c r="AI125" s="112">
        <f>IF(A125="","",COUNTIF(D125:AH126,"&gt;2")/2)</f>
        <v>15</v>
      </c>
      <c r="AJ125" s="112">
        <f>SUMPRODUCT(IFERROR((IFERROR(WEEKDAY($D$3:$AH$3,2),999)&lt;6)*D125:AH126,0))</f>
        <v>104</v>
      </c>
      <c r="AK125" s="112">
        <f>SUMPRODUCT((IFERROR(WEEKDAY($D$3:$AH$3,2),999)&lt;6)*D127:AH127)</f>
        <v>39.5</v>
      </c>
      <c r="AL125" s="112">
        <f>SUMPRODUCT(IFERROR((IFERROR(WEEKDAY($D$3:$AH$3,2),0)&gt;5)*D125:AH127,0))</f>
        <v>19</v>
      </c>
      <c r="AM125" s="112">
        <f>SUM(D125:AH127)</f>
        <v>162.5</v>
      </c>
      <c r="AN125" s="52" t="s">
        <v>189</v>
      </c>
      <c r="AO125" s="112">
        <f>SUMPRODUCT((IFERROR((D125:AH125+D126:AH126+D127:AH127),0)&gt;8)*1,IFERROR((D125:AH125+D126:AH126+D127:AH127-8),0))</f>
        <v>43.5</v>
      </c>
      <c r="AP125" s="112">
        <f>AM125-AO125</f>
        <v>119</v>
      </c>
    </row>
    <row r="126" s="45" customFormat="1" ht="16.5" hidden="1" spans="1:42">
      <c r="A126" s="132"/>
      <c r="B126" s="124"/>
      <c r="C126" s="124"/>
      <c r="D126" s="125"/>
      <c r="E126" s="125"/>
      <c r="F126" s="130"/>
      <c r="G126" s="125"/>
      <c r="H126" s="130"/>
      <c r="I126" s="125"/>
      <c r="J126" s="125"/>
      <c r="K126" s="130"/>
      <c r="L126" s="130"/>
      <c r="M126" s="135"/>
      <c r="N126" s="125"/>
      <c r="O126" s="125"/>
      <c r="P126" s="125"/>
      <c r="Q126" s="125"/>
      <c r="R126" s="125">
        <v>4</v>
      </c>
      <c r="S126" s="125">
        <v>4</v>
      </c>
      <c r="T126" s="125">
        <v>4</v>
      </c>
      <c r="U126" s="135">
        <v>4</v>
      </c>
      <c r="V126" s="125">
        <v>4</v>
      </c>
      <c r="W126" s="125"/>
      <c r="X126" s="125">
        <v>4</v>
      </c>
      <c r="Y126" s="125">
        <v>4</v>
      </c>
      <c r="Z126" s="125">
        <v>4</v>
      </c>
      <c r="AA126" s="125">
        <v>4</v>
      </c>
      <c r="AB126" s="125">
        <v>4</v>
      </c>
      <c r="AC126" s="125">
        <v>3</v>
      </c>
      <c r="AD126" s="125"/>
      <c r="AE126" s="125">
        <v>4</v>
      </c>
      <c r="AF126" s="125">
        <v>4</v>
      </c>
      <c r="AG126" s="125">
        <v>4</v>
      </c>
      <c r="AH126" s="125">
        <v>4</v>
      </c>
      <c r="AI126" s="112"/>
      <c r="AJ126" s="112"/>
      <c r="AK126" s="112"/>
      <c r="AL126" s="112"/>
      <c r="AM126" s="112"/>
      <c r="AN126" s="52"/>
      <c r="AO126" s="112"/>
      <c r="AP126" s="112"/>
    </row>
    <row r="127" s="45" customFormat="1" ht="16.5" hidden="1" spans="1:42">
      <c r="A127" s="133"/>
      <c r="B127" s="124"/>
      <c r="C127" s="129"/>
      <c r="D127" s="125"/>
      <c r="E127" s="125"/>
      <c r="F127" s="130"/>
      <c r="G127" s="125"/>
      <c r="H127" s="130"/>
      <c r="I127" s="125"/>
      <c r="J127" s="125"/>
      <c r="K127" s="130"/>
      <c r="L127" s="130"/>
      <c r="M127" s="135"/>
      <c r="N127" s="125"/>
      <c r="O127" s="125"/>
      <c r="P127" s="125"/>
      <c r="Q127" s="125"/>
      <c r="R127" s="125">
        <v>4.5</v>
      </c>
      <c r="S127" s="125">
        <v>6</v>
      </c>
      <c r="T127" s="125">
        <v>3</v>
      </c>
      <c r="U127" s="135">
        <v>5</v>
      </c>
      <c r="V127" s="125">
        <v>4</v>
      </c>
      <c r="W127" s="125"/>
      <c r="X127" s="125">
        <v>4</v>
      </c>
      <c r="Y127" s="125">
        <v>3</v>
      </c>
      <c r="Z127" s="125">
        <v>0.5</v>
      </c>
      <c r="AA127" s="125">
        <v>3.5</v>
      </c>
      <c r="AB127" s="125">
        <v>3.5</v>
      </c>
      <c r="AC127" s="125">
        <v>0</v>
      </c>
      <c r="AD127" s="125"/>
      <c r="AE127" s="135">
        <v>2</v>
      </c>
      <c r="AF127" s="125">
        <v>0</v>
      </c>
      <c r="AG127" s="125">
        <v>2</v>
      </c>
      <c r="AH127" s="125">
        <v>2.5</v>
      </c>
      <c r="AI127" s="112"/>
      <c r="AJ127" s="112"/>
      <c r="AK127" s="112"/>
      <c r="AL127" s="112"/>
      <c r="AM127" s="112"/>
      <c r="AN127" s="52"/>
      <c r="AO127" s="112"/>
      <c r="AP127" s="112"/>
    </row>
    <row r="128" s="45" customFormat="1" ht="16.5" hidden="1" spans="1:42">
      <c r="A128" s="124" t="s">
        <v>93</v>
      </c>
      <c r="B128" s="124" t="s">
        <v>202</v>
      </c>
      <c r="C128" s="124"/>
      <c r="D128" s="125"/>
      <c r="E128" s="125"/>
      <c r="F128" s="125"/>
      <c r="G128" s="125"/>
      <c r="H128" s="130"/>
      <c r="I128" s="125"/>
      <c r="J128" s="125"/>
      <c r="K128" s="130"/>
      <c r="L128" s="130"/>
      <c r="M128" s="125"/>
      <c r="N128" s="125"/>
      <c r="O128" s="125"/>
      <c r="P128" s="125"/>
      <c r="Q128" s="125"/>
      <c r="R128" s="125">
        <v>4</v>
      </c>
      <c r="S128" s="125">
        <v>4</v>
      </c>
      <c r="T128" s="125">
        <v>4</v>
      </c>
      <c r="U128" s="125">
        <v>4</v>
      </c>
      <c r="V128" s="125">
        <v>4</v>
      </c>
      <c r="W128" s="125"/>
      <c r="X128" s="125">
        <v>4</v>
      </c>
      <c r="Y128" s="125">
        <v>4</v>
      </c>
      <c r="Z128" s="125">
        <v>4</v>
      </c>
      <c r="AA128" s="125">
        <v>4</v>
      </c>
      <c r="AB128" s="125">
        <v>4</v>
      </c>
      <c r="AC128" s="125">
        <v>4</v>
      </c>
      <c r="AD128" s="125"/>
      <c r="AE128" s="125"/>
      <c r="AF128" s="125">
        <v>4</v>
      </c>
      <c r="AG128" s="125">
        <v>4</v>
      </c>
      <c r="AH128" s="125">
        <v>4</v>
      </c>
      <c r="AI128" s="112">
        <f>IF(A128="","",COUNTIF(D128:AH129,"&gt;2")/2)</f>
        <v>14</v>
      </c>
      <c r="AJ128" s="112">
        <f>SUMPRODUCT(IFERROR((IFERROR(WEEKDAY($D$3:$AH$3,2),999)&lt;6)*D128:AH129,0))</f>
        <v>96</v>
      </c>
      <c r="AK128" s="112">
        <f>SUMPRODUCT((IFERROR(WEEKDAY($D$3:$AH$3,2),999)&lt;6)*D130:AH130)</f>
        <v>31.5</v>
      </c>
      <c r="AL128" s="112">
        <f>SUMPRODUCT(IFERROR((IFERROR(WEEKDAY($D$3:$AH$3,2),0)&gt;5)*D128:AH130,0))</f>
        <v>19</v>
      </c>
      <c r="AM128" s="112">
        <f>SUM(D128:AH130)</f>
        <v>146.5</v>
      </c>
      <c r="AN128" s="52" t="s">
        <v>189</v>
      </c>
      <c r="AO128" s="112">
        <f>SUMPRODUCT((IFERROR((D128:AH128+D129:AH129+D130:AH130),0)&gt;8)*1,IFERROR((D128:AH128+D129:AH129+D130:AH130-8),0))</f>
        <v>35.5</v>
      </c>
      <c r="AP128" s="112">
        <f>AM128-AO128</f>
        <v>111</v>
      </c>
    </row>
    <row r="129" s="45" customFormat="1" ht="16.5" hidden="1" spans="1:42">
      <c r="A129" s="124"/>
      <c r="B129" s="124"/>
      <c r="C129" s="124"/>
      <c r="D129" s="125"/>
      <c r="E129" s="125"/>
      <c r="F129" s="130"/>
      <c r="G129" s="125"/>
      <c r="H129" s="130"/>
      <c r="I129" s="125"/>
      <c r="J129" s="125"/>
      <c r="K129" s="130"/>
      <c r="L129" s="130"/>
      <c r="M129" s="135"/>
      <c r="N129" s="125"/>
      <c r="O129" s="125"/>
      <c r="P129" s="125"/>
      <c r="Q129" s="125"/>
      <c r="R129" s="125">
        <v>4</v>
      </c>
      <c r="S129" s="125">
        <v>4</v>
      </c>
      <c r="T129" s="125">
        <v>4</v>
      </c>
      <c r="U129" s="135">
        <v>4</v>
      </c>
      <c r="V129" s="125">
        <v>4</v>
      </c>
      <c r="W129" s="125"/>
      <c r="X129" s="125">
        <v>4</v>
      </c>
      <c r="Y129" s="125">
        <v>4</v>
      </c>
      <c r="Z129" s="125">
        <v>4</v>
      </c>
      <c r="AA129" s="125">
        <v>4</v>
      </c>
      <c r="AB129" s="125">
        <v>4</v>
      </c>
      <c r="AC129" s="125">
        <v>3</v>
      </c>
      <c r="AD129" s="125"/>
      <c r="AE129" s="125"/>
      <c r="AF129" s="125">
        <v>4</v>
      </c>
      <c r="AG129" s="125">
        <v>4</v>
      </c>
      <c r="AH129" s="125">
        <v>4</v>
      </c>
      <c r="AI129" s="112"/>
      <c r="AJ129" s="112"/>
      <c r="AK129" s="112"/>
      <c r="AL129" s="112"/>
      <c r="AM129" s="112"/>
      <c r="AN129" s="52"/>
      <c r="AO129" s="112"/>
      <c r="AP129" s="112"/>
    </row>
    <row r="130" s="45" customFormat="1" ht="16.5" hidden="1" spans="1:42">
      <c r="A130" s="129"/>
      <c r="B130" s="124"/>
      <c r="C130" s="129"/>
      <c r="D130" s="125"/>
      <c r="E130" s="125"/>
      <c r="F130" s="130"/>
      <c r="G130" s="125"/>
      <c r="H130" s="130"/>
      <c r="I130" s="125"/>
      <c r="J130" s="125"/>
      <c r="K130" s="130"/>
      <c r="L130" s="130"/>
      <c r="M130" s="135"/>
      <c r="N130" s="125"/>
      <c r="O130" s="125"/>
      <c r="P130" s="125"/>
      <c r="Q130" s="125"/>
      <c r="R130" s="125">
        <v>4.5</v>
      </c>
      <c r="S130" s="125">
        <v>6</v>
      </c>
      <c r="T130" s="125">
        <v>3</v>
      </c>
      <c r="U130" s="135">
        <v>1</v>
      </c>
      <c r="V130" s="125">
        <v>4</v>
      </c>
      <c r="W130" s="125"/>
      <c r="X130" s="125">
        <v>4</v>
      </c>
      <c r="Y130" s="125">
        <v>2.5</v>
      </c>
      <c r="Z130" s="125">
        <v>0</v>
      </c>
      <c r="AA130" s="125">
        <v>3.5</v>
      </c>
      <c r="AB130" s="125">
        <v>2.5</v>
      </c>
      <c r="AC130" s="125">
        <v>0</v>
      </c>
      <c r="AD130" s="125"/>
      <c r="AE130" s="125"/>
      <c r="AF130" s="125">
        <v>0</v>
      </c>
      <c r="AG130" s="125">
        <v>2</v>
      </c>
      <c r="AH130" s="125">
        <v>2.5</v>
      </c>
      <c r="AI130" s="112"/>
      <c r="AJ130" s="112"/>
      <c r="AK130" s="112"/>
      <c r="AL130" s="112"/>
      <c r="AM130" s="112"/>
      <c r="AN130" s="52"/>
      <c r="AO130" s="112"/>
      <c r="AP130" s="112"/>
    </row>
    <row r="131" s="45" customFormat="1" ht="16.5" hidden="1" spans="1:42">
      <c r="A131" s="124" t="s">
        <v>94</v>
      </c>
      <c r="B131" s="124" t="s">
        <v>202</v>
      </c>
      <c r="C131" s="124"/>
      <c r="D131" s="125"/>
      <c r="E131" s="125"/>
      <c r="F131" s="125"/>
      <c r="G131" s="125"/>
      <c r="H131" s="130"/>
      <c r="I131" s="125"/>
      <c r="J131" s="125"/>
      <c r="K131" s="130"/>
      <c r="L131" s="130"/>
      <c r="M131" s="125"/>
      <c r="N131" s="125"/>
      <c r="O131" s="125"/>
      <c r="P131" s="125"/>
      <c r="Q131" s="125"/>
      <c r="R131" s="125"/>
      <c r="S131" s="125"/>
      <c r="T131" s="125"/>
      <c r="U131" s="125"/>
      <c r="V131" s="125"/>
      <c r="W131" s="125"/>
      <c r="X131" s="125"/>
      <c r="Y131" s="125"/>
      <c r="Z131" s="125"/>
      <c r="AA131" s="125"/>
      <c r="AB131" s="125"/>
      <c r="AC131" s="125"/>
      <c r="AD131" s="125"/>
      <c r="AE131" s="125"/>
      <c r="AF131" s="166"/>
      <c r="AG131" s="125"/>
      <c r="AH131" s="125">
        <v>3</v>
      </c>
      <c r="AI131" s="112">
        <f>IF(A131="","",COUNTIF(D131:AH132,"&gt;2")/2)</f>
        <v>1</v>
      </c>
      <c r="AJ131" s="112">
        <f>SUMPRODUCT(IFERROR((IFERROR(WEEKDAY($D$3:$AH$3,2),999)&lt;6)*D131:AH132,0))</f>
        <v>7</v>
      </c>
      <c r="AK131" s="112">
        <f>SUMPRODUCT((IFERROR(WEEKDAY($D$3:$AH$3,2),999)&lt;6)*D133:AH133)</f>
        <v>0.5</v>
      </c>
      <c r="AL131" s="112">
        <f>SUMPRODUCT(IFERROR((IFERROR(WEEKDAY($D$3:$AH$3,2),0)&gt;5)*D131:AH133,0))</f>
        <v>0</v>
      </c>
      <c r="AM131" s="112">
        <f>SUM(D131:AH133)</f>
        <v>7.5</v>
      </c>
      <c r="AN131" s="52" t="s">
        <v>189</v>
      </c>
      <c r="AO131" s="112">
        <f>SUMPRODUCT((IFERROR((D131:AH131+D132:AH132+D133:AH133),0)&gt;8)*1,IFERROR((D131:AH131+D132:AH132+D133:AH133-8),0))</f>
        <v>0</v>
      </c>
      <c r="AP131" s="112">
        <f>AM131-AO131</f>
        <v>7.5</v>
      </c>
    </row>
    <row r="132" s="45" customFormat="1" ht="16.5" hidden="1" spans="1:42">
      <c r="A132" s="124"/>
      <c r="B132" s="124"/>
      <c r="C132" s="124"/>
      <c r="D132" s="125"/>
      <c r="E132" s="125"/>
      <c r="F132" s="130"/>
      <c r="G132" s="125"/>
      <c r="H132" s="130"/>
      <c r="I132" s="125"/>
      <c r="J132" s="125"/>
      <c r="K132" s="130"/>
      <c r="L132" s="130"/>
      <c r="M132" s="135"/>
      <c r="N132" s="125"/>
      <c r="O132" s="125"/>
      <c r="P132" s="125"/>
      <c r="Q132" s="125"/>
      <c r="R132" s="125"/>
      <c r="S132" s="125"/>
      <c r="T132" s="125"/>
      <c r="U132" s="135"/>
      <c r="V132" s="125"/>
      <c r="W132" s="125"/>
      <c r="X132" s="125"/>
      <c r="Y132" s="125"/>
      <c r="Z132" s="125"/>
      <c r="AA132" s="125"/>
      <c r="AB132" s="125"/>
      <c r="AC132" s="125"/>
      <c r="AD132" s="125"/>
      <c r="AE132" s="125"/>
      <c r="AF132" s="166"/>
      <c r="AG132" s="125"/>
      <c r="AH132" s="125">
        <v>4</v>
      </c>
      <c r="AI132" s="112"/>
      <c r="AJ132" s="112"/>
      <c r="AK132" s="112"/>
      <c r="AL132" s="112"/>
      <c r="AM132" s="112"/>
      <c r="AN132" s="52"/>
      <c r="AO132" s="112"/>
      <c r="AP132" s="112"/>
    </row>
    <row r="133" s="45" customFormat="1" ht="16.5" hidden="1" spans="1:42">
      <c r="A133" s="129"/>
      <c r="B133" s="124"/>
      <c r="C133" s="129"/>
      <c r="D133" s="125"/>
      <c r="E133" s="125"/>
      <c r="F133" s="130"/>
      <c r="G133" s="125"/>
      <c r="H133" s="130"/>
      <c r="I133" s="125"/>
      <c r="J133" s="125"/>
      <c r="K133" s="130"/>
      <c r="L133" s="130"/>
      <c r="M133" s="135"/>
      <c r="N133" s="125"/>
      <c r="O133" s="125"/>
      <c r="P133" s="125"/>
      <c r="Q133" s="125"/>
      <c r="R133" s="125"/>
      <c r="S133" s="125"/>
      <c r="T133" s="125"/>
      <c r="U133" s="135"/>
      <c r="V133" s="125"/>
      <c r="W133" s="125"/>
      <c r="X133" s="125"/>
      <c r="Y133" s="125"/>
      <c r="Z133" s="125"/>
      <c r="AA133" s="125"/>
      <c r="AB133" s="125"/>
      <c r="AC133" s="135"/>
      <c r="AD133" s="125"/>
      <c r="AE133" s="135"/>
      <c r="AF133" s="166"/>
      <c r="AG133" s="125"/>
      <c r="AH133" s="125">
        <v>0.5</v>
      </c>
      <c r="AI133" s="112"/>
      <c r="AJ133" s="112"/>
      <c r="AK133" s="112"/>
      <c r="AL133" s="112"/>
      <c r="AM133" s="112"/>
      <c r="AN133" s="52"/>
      <c r="AO133" s="112"/>
      <c r="AP133" s="112"/>
    </row>
    <row r="134" s="45" customFormat="1" hidden="1" spans="1:42">
      <c r="A134" s="138" t="s">
        <v>143</v>
      </c>
      <c r="B134" s="138" t="s">
        <v>203</v>
      </c>
      <c r="C134" s="138" t="s">
        <v>193</v>
      </c>
      <c r="D134" s="139">
        <v>4</v>
      </c>
      <c r="E134" s="139">
        <v>4</v>
      </c>
      <c r="F134" s="139">
        <v>4</v>
      </c>
      <c r="G134" s="139">
        <v>4</v>
      </c>
      <c r="H134" s="139">
        <v>4</v>
      </c>
      <c r="I134" s="139">
        <v>4</v>
      </c>
      <c r="J134" s="139">
        <v>4</v>
      </c>
      <c r="K134" s="139">
        <v>4</v>
      </c>
      <c r="L134" s="139">
        <v>4</v>
      </c>
      <c r="M134" s="139">
        <v>4</v>
      </c>
      <c r="N134" s="139">
        <v>4</v>
      </c>
      <c r="O134" s="139">
        <v>4</v>
      </c>
      <c r="P134" s="139">
        <v>4</v>
      </c>
      <c r="Q134" s="139">
        <v>4</v>
      </c>
      <c r="R134" s="139">
        <v>4</v>
      </c>
      <c r="S134" s="139">
        <v>4</v>
      </c>
      <c r="T134" s="139">
        <v>4</v>
      </c>
      <c r="U134" s="139">
        <v>4</v>
      </c>
      <c r="V134" s="139">
        <v>4</v>
      </c>
      <c r="W134" s="139">
        <v>4</v>
      </c>
      <c r="X134" s="139">
        <v>4</v>
      </c>
      <c r="Y134" s="139">
        <v>4</v>
      </c>
      <c r="Z134" s="139">
        <v>4</v>
      </c>
      <c r="AA134" s="139">
        <v>4</v>
      </c>
      <c r="AB134" s="167">
        <v>4</v>
      </c>
      <c r="AC134" s="167">
        <v>4</v>
      </c>
      <c r="AD134" s="167">
        <v>4</v>
      </c>
      <c r="AE134" s="139">
        <v>4</v>
      </c>
      <c r="AF134" s="139">
        <v>4</v>
      </c>
      <c r="AG134" s="139">
        <v>4</v>
      </c>
      <c r="AH134" s="139">
        <v>4</v>
      </c>
      <c r="AI134" s="112">
        <f>IF(A134="","",COUNTIF(D134:AH135,"&gt;2")/2)</f>
        <v>31</v>
      </c>
      <c r="AJ134" s="112">
        <f>SUMPRODUCT(IFERROR((IFERROR(WEEKDAY($D$3:$AH$3,2),999)&lt;6)*D134:AH135,0))</f>
        <v>184</v>
      </c>
      <c r="AK134" s="112">
        <f>SUMPRODUCT((IFERROR(WEEKDAY($D$3:$AH$3,2),999)&lt;6)*D136:AH136)</f>
        <v>139.5</v>
      </c>
      <c r="AL134" s="112">
        <f>SUMPRODUCT(IFERROR((IFERROR(WEEKDAY($D$3:$AH$3,2),0)&gt;5)*D134:AH136,0))</f>
        <v>102</v>
      </c>
      <c r="AM134" s="112">
        <f>SUM(D134:AH136)</f>
        <v>425.5</v>
      </c>
      <c r="AN134" s="52" t="s">
        <v>189</v>
      </c>
      <c r="AO134" s="112">
        <f>SUMPRODUCT((IFERROR((D134:AH134+D135:AH135+D136:AH136),0)&gt;8)*1,IFERROR((D134:AH134+D135:AH135+D136:AH136-8),0))</f>
        <v>177.5</v>
      </c>
      <c r="AP134" s="112">
        <f>AM134-AO134</f>
        <v>248</v>
      </c>
    </row>
    <row r="135" s="45" customFormat="1" hidden="1" spans="1:42">
      <c r="A135" s="138"/>
      <c r="B135" s="138"/>
      <c r="C135" s="138" t="s">
        <v>194</v>
      </c>
      <c r="D135" s="139">
        <v>4</v>
      </c>
      <c r="E135" s="139">
        <v>4</v>
      </c>
      <c r="F135" s="139">
        <v>4</v>
      </c>
      <c r="G135" s="139">
        <v>4</v>
      </c>
      <c r="H135" s="139">
        <v>4</v>
      </c>
      <c r="I135" s="139">
        <v>4</v>
      </c>
      <c r="J135" s="139">
        <v>4</v>
      </c>
      <c r="K135" s="139">
        <v>4</v>
      </c>
      <c r="L135" s="139">
        <v>4</v>
      </c>
      <c r="M135" s="139">
        <v>4</v>
      </c>
      <c r="N135" s="139">
        <v>4</v>
      </c>
      <c r="O135" s="139">
        <v>4</v>
      </c>
      <c r="P135" s="139">
        <v>4</v>
      </c>
      <c r="Q135" s="139">
        <v>4</v>
      </c>
      <c r="R135" s="139">
        <v>4</v>
      </c>
      <c r="S135" s="139">
        <v>4</v>
      </c>
      <c r="T135" s="139">
        <v>4</v>
      </c>
      <c r="U135" s="139">
        <v>4</v>
      </c>
      <c r="V135" s="139">
        <v>4</v>
      </c>
      <c r="W135" s="139">
        <v>4</v>
      </c>
      <c r="X135" s="139">
        <v>4</v>
      </c>
      <c r="Y135" s="139">
        <v>4</v>
      </c>
      <c r="Z135" s="139">
        <v>4</v>
      </c>
      <c r="AA135" s="139">
        <v>4</v>
      </c>
      <c r="AB135" s="167">
        <v>4</v>
      </c>
      <c r="AC135" s="167">
        <v>4</v>
      </c>
      <c r="AD135" s="167">
        <v>4</v>
      </c>
      <c r="AE135" s="139">
        <v>4</v>
      </c>
      <c r="AF135" s="139">
        <v>4</v>
      </c>
      <c r="AG135" s="139">
        <v>4</v>
      </c>
      <c r="AH135" s="139">
        <v>4</v>
      </c>
      <c r="AI135" s="112"/>
      <c r="AJ135" s="112"/>
      <c r="AK135" s="112"/>
      <c r="AL135" s="112"/>
      <c r="AM135" s="112"/>
      <c r="AN135" s="52"/>
      <c r="AO135" s="112"/>
      <c r="AP135" s="112"/>
    </row>
    <row r="136" s="45" customFormat="1" hidden="1" spans="1:42">
      <c r="A136" s="138"/>
      <c r="B136" s="138"/>
      <c r="C136" s="138" t="s">
        <v>190</v>
      </c>
      <c r="D136" s="139">
        <v>8</v>
      </c>
      <c r="E136" s="139">
        <v>6</v>
      </c>
      <c r="F136" s="139">
        <v>7.5</v>
      </c>
      <c r="G136" s="139">
        <v>6</v>
      </c>
      <c r="H136" s="139">
        <v>5.5</v>
      </c>
      <c r="I136" s="139">
        <v>4.5</v>
      </c>
      <c r="J136" s="139">
        <v>5.5</v>
      </c>
      <c r="K136" s="139">
        <v>6</v>
      </c>
      <c r="L136" s="139">
        <v>6</v>
      </c>
      <c r="M136" s="139">
        <v>6.5</v>
      </c>
      <c r="N136" s="139">
        <v>5</v>
      </c>
      <c r="O136" s="139">
        <v>5.5</v>
      </c>
      <c r="P136" s="139">
        <v>5</v>
      </c>
      <c r="Q136" s="139">
        <v>6</v>
      </c>
      <c r="R136" s="139">
        <v>6.5</v>
      </c>
      <c r="S136" s="139">
        <v>5</v>
      </c>
      <c r="T136" s="139">
        <v>7</v>
      </c>
      <c r="U136" s="139">
        <v>6</v>
      </c>
      <c r="V136" s="139">
        <v>6</v>
      </c>
      <c r="W136" s="139">
        <v>2.5</v>
      </c>
      <c r="X136" s="139">
        <v>6</v>
      </c>
      <c r="Y136" s="139">
        <v>6.5</v>
      </c>
      <c r="Z136" s="139">
        <v>9</v>
      </c>
      <c r="AA136" s="139">
        <v>9.5</v>
      </c>
      <c r="AB136" s="167">
        <v>7</v>
      </c>
      <c r="AC136" s="167">
        <v>5</v>
      </c>
      <c r="AD136" s="167">
        <v>4</v>
      </c>
      <c r="AE136" s="139">
        <v>3.5</v>
      </c>
      <c r="AF136" s="139">
        <v>2.5</v>
      </c>
      <c r="AG136" s="139">
        <v>3</v>
      </c>
      <c r="AH136" s="139">
        <v>5.5</v>
      </c>
      <c r="AI136" s="112"/>
      <c r="AJ136" s="112"/>
      <c r="AK136" s="112"/>
      <c r="AL136" s="112"/>
      <c r="AM136" s="112"/>
      <c r="AN136" s="52"/>
      <c r="AO136" s="112"/>
      <c r="AP136" s="112"/>
    </row>
    <row r="137" s="45" customFormat="1" hidden="1" spans="1:42">
      <c r="A137" s="140" t="s">
        <v>56</v>
      </c>
      <c r="B137" s="138" t="s">
        <v>203</v>
      </c>
      <c r="C137" s="138" t="s">
        <v>193</v>
      </c>
      <c r="D137" s="139">
        <v>4</v>
      </c>
      <c r="E137" s="139">
        <v>4</v>
      </c>
      <c r="F137" s="139">
        <v>4</v>
      </c>
      <c r="G137" s="139">
        <v>6</v>
      </c>
      <c r="H137" s="139">
        <v>4</v>
      </c>
      <c r="I137" s="139">
        <v>4</v>
      </c>
      <c r="J137" s="139"/>
      <c r="K137" s="139"/>
      <c r="L137" s="139">
        <v>4</v>
      </c>
      <c r="M137" s="139">
        <v>4</v>
      </c>
      <c r="N137" s="139">
        <v>4</v>
      </c>
      <c r="O137" s="139">
        <v>4</v>
      </c>
      <c r="P137" s="139">
        <v>4</v>
      </c>
      <c r="Q137" s="139">
        <v>4</v>
      </c>
      <c r="R137" s="139">
        <v>4</v>
      </c>
      <c r="S137" s="139">
        <v>4</v>
      </c>
      <c r="T137" s="139">
        <v>4</v>
      </c>
      <c r="U137" s="139">
        <v>4</v>
      </c>
      <c r="V137" s="139">
        <v>4</v>
      </c>
      <c r="W137" s="139">
        <v>4</v>
      </c>
      <c r="X137" s="139">
        <v>4</v>
      </c>
      <c r="Y137" s="139">
        <v>4</v>
      </c>
      <c r="Z137" s="139">
        <v>4</v>
      </c>
      <c r="AA137" s="139" t="s">
        <v>204</v>
      </c>
      <c r="AB137" s="139"/>
      <c r="AC137" s="139"/>
      <c r="AD137" s="139"/>
      <c r="AE137" s="139"/>
      <c r="AF137" s="139"/>
      <c r="AG137" s="139"/>
      <c r="AH137" s="139"/>
      <c r="AI137" s="112">
        <f>IF(A137="","",COUNTIF(D137:AH138,"&gt;2")/2)</f>
        <v>21</v>
      </c>
      <c r="AJ137" s="112">
        <f>SUMPRODUCT(IFERROR((IFERROR(WEEKDAY($D$3:$AH$3,2),999)&lt;6)*D137:AH138,0))</f>
        <v>124</v>
      </c>
      <c r="AK137" s="112">
        <f>SUMPRODUCT((IFERROR(WEEKDAY($D$3:$AH$3,2),999)&lt;6)*D139:AH139)</f>
        <v>89</v>
      </c>
      <c r="AL137" s="112">
        <f>SUMPRODUCT(IFERROR((IFERROR(WEEKDAY($D$3:$AH$3,2),0)&gt;5)*D137:AH139,0))</f>
        <v>75.5</v>
      </c>
      <c r="AM137" s="112">
        <f>SUM(D137:AH139)</f>
        <v>288.5</v>
      </c>
      <c r="AN137" s="52" t="s">
        <v>189</v>
      </c>
      <c r="AO137" s="112">
        <f>SUMPRODUCT((IFERROR((D137:AH137+D138:AH138+D139:AH139),0)&gt;8)*1,IFERROR((D137:AH137+D138:AH138+D139:AH139-8),0))</f>
        <v>120.5</v>
      </c>
      <c r="AP137" s="112">
        <f>AM137-AO137</f>
        <v>168</v>
      </c>
    </row>
    <row r="138" s="45" customFormat="1" hidden="1" spans="1:42">
      <c r="A138" s="141"/>
      <c r="B138" s="138"/>
      <c r="C138" s="138" t="s">
        <v>194</v>
      </c>
      <c r="D138" s="139">
        <v>4</v>
      </c>
      <c r="E138" s="139">
        <v>4</v>
      </c>
      <c r="F138" s="139">
        <v>4</v>
      </c>
      <c r="G138" s="139">
        <v>6</v>
      </c>
      <c r="H138" s="139">
        <v>4</v>
      </c>
      <c r="I138" s="139">
        <v>4</v>
      </c>
      <c r="J138" s="139"/>
      <c r="K138" s="139"/>
      <c r="L138" s="139">
        <v>4</v>
      </c>
      <c r="M138" s="139">
        <v>4</v>
      </c>
      <c r="N138" s="139">
        <v>4</v>
      </c>
      <c r="O138" s="139">
        <v>4</v>
      </c>
      <c r="P138" s="139">
        <v>4</v>
      </c>
      <c r="Q138" s="139">
        <v>4</v>
      </c>
      <c r="R138" s="139">
        <v>4</v>
      </c>
      <c r="S138" s="139">
        <v>4</v>
      </c>
      <c r="T138" s="139">
        <v>4</v>
      </c>
      <c r="U138" s="139">
        <v>4</v>
      </c>
      <c r="V138" s="139">
        <v>4</v>
      </c>
      <c r="W138" s="139">
        <v>4</v>
      </c>
      <c r="X138" s="139">
        <v>4</v>
      </c>
      <c r="Y138" s="139">
        <v>4</v>
      </c>
      <c r="Z138" s="139">
        <v>4</v>
      </c>
      <c r="AA138" s="139" t="s">
        <v>205</v>
      </c>
      <c r="AB138" s="139"/>
      <c r="AC138" s="139"/>
      <c r="AD138" s="139"/>
      <c r="AE138" s="139"/>
      <c r="AF138" s="139"/>
      <c r="AG138" s="139"/>
      <c r="AH138" s="139"/>
      <c r="AI138" s="112"/>
      <c r="AJ138" s="112"/>
      <c r="AK138" s="112"/>
      <c r="AL138" s="112"/>
      <c r="AM138" s="112"/>
      <c r="AN138" s="52"/>
      <c r="AO138" s="112"/>
      <c r="AP138" s="112"/>
    </row>
    <row r="139" s="45" customFormat="1" hidden="1" spans="1:42">
      <c r="A139" s="142"/>
      <c r="B139" s="138"/>
      <c r="C139" s="138" t="s">
        <v>190</v>
      </c>
      <c r="D139" s="139">
        <v>7</v>
      </c>
      <c r="E139" s="139">
        <v>5</v>
      </c>
      <c r="F139" s="139">
        <v>6</v>
      </c>
      <c r="G139" s="139">
        <v>6</v>
      </c>
      <c r="H139" s="139">
        <v>5.5</v>
      </c>
      <c r="I139" s="139">
        <v>4.5</v>
      </c>
      <c r="J139" s="139"/>
      <c r="K139" s="139"/>
      <c r="L139" s="139">
        <v>6</v>
      </c>
      <c r="M139" s="139">
        <v>6</v>
      </c>
      <c r="N139" s="139">
        <v>5</v>
      </c>
      <c r="O139" s="139">
        <v>5.5</v>
      </c>
      <c r="P139" s="139">
        <v>4.5</v>
      </c>
      <c r="Q139" s="139">
        <v>6</v>
      </c>
      <c r="R139" s="139">
        <v>6</v>
      </c>
      <c r="S139" s="139">
        <v>5</v>
      </c>
      <c r="T139" s="139">
        <v>6</v>
      </c>
      <c r="U139" s="139">
        <v>6</v>
      </c>
      <c r="V139" s="139">
        <v>5</v>
      </c>
      <c r="W139" s="139">
        <v>2.5</v>
      </c>
      <c r="X139" s="139">
        <v>6</v>
      </c>
      <c r="Y139" s="139">
        <v>5.5</v>
      </c>
      <c r="Z139" s="139">
        <v>7.5</v>
      </c>
      <c r="AA139" s="139"/>
      <c r="AB139" s="139"/>
      <c r="AC139" s="139"/>
      <c r="AD139" s="139"/>
      <c r="AE139" s="139"/>
      <c r="AF139" s="139"/>
      <c r="AG139" s="139"/>
      <c r="AH139" s="139"/>
      <c r="AI139" s="112"/>
      <c r="AJ139" s="112"/>
      <c r="AK139" s="112"/>
      <c r="AL139" s="112"/>
      <c r="AM139" s="112"/>
      <c r="AN139" s="52"/>
      <c r="AO139" s="112"/>
      <c r="AP139" s="112"/>
    </row>
    <row r="140" s="45" customFormat="1" hidden="1" spans="1:42">
      <c r="A140" s="140" t="s">
        <v>144</v>
      </c>
      <c r="B140" s="141" t="s">
        <v>203</v>
      </c>
      <c r="C140" s="138" t="s">
        <v>193</v>
      </c>
      <c r="D140" s="139">
        <v>4</v>
      </c>
      <c r="E140" s="139">
        <v>4</v>
      </c>
      <c r="F140" s="139">
        <v>4</v>
      </c>
      <c r="G140" s="139">
        <v>6</v>
      </c>
      <c r="H140" s="139">
        <v>4</v>
      </c>
      <c r="I140" s="139">
        <v>4</v>
      </c>
      <c r="J140" s="139">
        <v>4</v>
      </c>
      <c r="K140" s="139">
        <v>4</v>
      </c>
      <c r="L140" s="139">
        <v>4</v>
      </c>
      <c r="M140" s="139">
        <v>4</v>
      </c>
      <c r="N140" s="139">
        <v>4</v>
      </c>
      <c r="O140" s="139">
        <v>4</v>
      </c>
      <c r="P140" s="139">
        <v>4</v>
      </c>
      <c r="Q140" s="139">
        <v>4</v>
      </c>
      <c r="R140" s="139">
        <v>4</v>
      </c>
      <c r="S140" s="139">
        <v>4</v>
      </c>
      <c r="T140" s="139">
        <v>4</v>
      </c>
      <c r="U140" s="139">
        <v>4</v>
      </c>
      <c r="V140" s="139">
        <v>4</v>
      </c>
      <c r="W140" s="139">
        <v>4</v>
      </c>
      <c r="X140" s="139">
        <v>4</v>
      </c>
      <c r="Y140" s="139">
        <v>4</v>
      </c>
      <c r="Z140" s="139">
        <v>4</v>
      </c>
      <c r="AA140" s="139">
        <v>4</v>
      </c>
      <c r="AB140" s="139">
        <v>4</v>
      </c>
      <c r="AC140" s="167">
        <v>4</v>
      </c>
      <c r="AD140" s="167">
        <v>4</v>
      </c>
      <c r="AE140" s="139">
        <v>4</v>
      </c>
      <c r="AF140" s="139">
        <v>4</v>
      </c>
      <c r="AG140" s="139">
        <v>4</v>
      </c>
      <c r="AH140" s="139">
        <v>4</v>
      </c>
      <c r="AI140" s="112">
        <f>IF(A140="","",COUNTIF(D140:AH141,"&gt;2")/2)</f>
        <v>31</v>
      </c>
      <c r="AJ140" s="112">
        <f>SUMPRODUCT(IFERROR((IFERROR(WEEKDAY($D$3:$AH$3,2),999)&lt;6)*D140:AH141,0))</f>
        <v>188</v>
      </c>
      <c r="AK140" s="112">
        <f>SUMPRODUCT((IFERROR(WEEKDAY($D$3:$AH$3,2),999)&lt;6)*D142:AH142)</f>
        <v>143.5</v>
      </c>
      <c r="AL140" s="112">
        <f>SUMPRODUCT(IFERROR((IFERROR(WEEKDAY($D$3:$AH$3,2),0)&gt;5)*D140:AH142,0))</f>
        <v>107</v>
      </c>
      <c r="AM140" s="112">
        <f>SUM(D140:AH142)</f>
        <v>438.5</v>
      </c>
      <c r="AN140" s="52" t="s">
        <v>189</v>
      </c>
      <c r="AO140" s="112">
        <f>SUMPRODUCT((IFERROR((D140:AH140+D141:AH141+D142:AH142),0)&gt;8)*1,IFERROR((D140:AH140+D141:AH141+D142:AH142-8),0))</f>
        <v>190.5</v>
      </c>
      <c r="AP140" s="112">
        <f>AM140-AO140</f>
        <v>248</v>
      </c>
    </row>
    <row r="141" s="45" customFormat="1" hidden="1" spans="1:42">
      <c r="A141" s="141"/>
      <c r="B141" s="141"/>
      <c r="C141" s="138" t="s">
        <v>194</v>
      </c>
      <c r="D141" s="139">
        <v>4</v>
      </c>
      <c r="E141" s="139">
        <v>4</v>
      </c>
      <c r="F141" s="139">
        <v>4</v>
      </c>
      <c r="G141" s="139">
        <v>6</v>
      </c>
      <c r="H141" s="139">
        <v>4</v>
      </c>
      <c r="I141" s="139">
        <v>4</v>
      </c>
      <c r="J141" s="139">
        <v>4</v>
      </c>
      <c r="K141" s="139">
        <v>4</v>
      </c>
      <c r="L141" s="139">
        <v>4</v>
      </c>
      <c r="M141" s="139">
        <v>4</v>
      </c>
      <c r="N141" s="139">
        <v>4</v>
      </c>
      <c r="O141" s="139">
        <v>4</v>
      </c>
      <c r="P141" s="139">
        <v>4</v>
      </c>
      <c r="Q141" s="139">
        <v>4</v>
      </c>
      <c r="R141" s="139">
        <v>4</v>
      </c>
      <c r="S141" s="139">
        <v>4</v>
      </c>
      <c r="T141" s="139">
        <v>4</v>
      </c>
      <c r="U141" s="139">
        <v>4</v>
      </c>
      <c r="V141" s="139">
        <v>4</v>
      </c>
      <c r="W141" s="139">
        <v>4</v>
      </c>
      <c r="X141" s="139">
        <v>4</v>
      </c>
      <c r="Y141" s="139">
        <v>4</v>
      </c>
      <c r="Z141" s="139">
        <v>4</v>
      </c>
      <c r="AA141" s="139">
        <v>4</v>
      </c>
      <c r="AB141" s="139">
        <v>4</v>
      </c>
      <c r="AC141" s="167">
        <v>4</v>
      </c>
      <c r="AD141" s="167">
        <v>4</v>
      </c>
      <c r="AE141" s="139">
        <v>4</v>
      </c>
      <c r="AF141" s="139">
        <v>4</v>
      </c>
      <c r="AG141" s="139">
        <v>4</v>
      </c>
      <c r="AH141" s="139">
        <v>4</v>
      </c>
      <c r="AI141" s="112"/>
      <c r="AJ141" s="112"/>
      <c r="AK141" s="112"/>
      <c r="AL141" s="112"/>
      <c r="AM141" s="112"/>
      <c r="AN141" s="52"/>
      <c r="AO141" s="112"/>
      <c r="AP141" s="112"/>
    </row>
    <row r="142" s="45" customFormat="1" hidden="1" spans="1:42">
      <c r="A142" s="142"/>
      <c r="B142" s="142"/>
      <c r="C142" s="138" t="s">
        <v>190</v>
      </c>
      <c r="D142" s="139">
        <v>7</v>
      </c>
      <c r="E142" s="139">
        <v>7</v>
      </c>
      <c r="F142" s="139">
        <v>8.5</v>
      </c>
      <c r="G142" s="139">
        <v>6</v>
      </c>
      <c r="H142" s="139">
        <v>7.5</v>
      </c>
      <c r="I142" s="139">
        <v>4.5</v>
      </c>
      <c r="J142" s="139">
        <v>6</v>
      </c>
      <c r="K142" s="139">
        <v>5.5</v>
      </c>
      <c r="L142" s="139">
        <v>7.5</v>
      </c>
      <c r="M142" s="139">
        <v>6</v>
      </c>
      <c r="N142" s="139">
        <v>5.5</v>
      </c>
      <c r="O142" s="139">
        <v>5.5</v>
      </c>
      <c r="P142" s="139">
        <v>5</v>
      </c>
      <c r="Q142" s="139">
        <v>6</v>
      </c>
      <c r="R142" s="139">
        <v>6</v>
      </c>
      <c r="S142" s="139">
        <v>5</v>
      </c>
      <c r="T142" s="139">
        <v>5.5</v>
      </c>
      <c r="U142" s="139">
        <v>7</v>
      </c>
      <c r="V142" s="139">
        <v>5</v>
      </c>
      <c r="W142" s="139">
        <v>2.5</v>
      </c>
      <c r="X142" s="139">
        <v>6</v>
      </c>
      <c r="Y142" s="139">
        <v>6.5</v>
      </c>
      <c r="Z142" s="139">
        <v>5.5</v>
      </c>
      <c r="AA142" s="139">
        <v>9</v>
      </c>
      <c r="AB142" s="139">
        <v>8.5</v>
      </c>
      <c r="AC142" s="167">
        <v>9</v>
      </c>
      <c r="AD142" s="167">
        <v>4</v>
      </c>
      <c r="AE142" s="139">
        <v>5</v>
      </c>
      <c r="AF142" s="139">
        <v>4</v>
      </c>
      <c r="AG142" s="139">
        <v>5</v>
      </c>
      <c r="AH142" s="139">
        <v>5.5</v>
      </c>
      <c r="AI142" s="112"/>
      <c r="AJ142" s="112"/>
      <c r="AK142" s="112"/>
      <c r="AL142" s="112"/>
      <c r="AM142" s="112"/>
      <c r="AN142" s="52"/>
      <c r="AO142" s="112"/>
      <c r="AP142" s="112"/>
    </row>
    <row r="143" s="45" customFormat="1" hidden="1" spans="1:42">
      <c r="A143" s="140" t="s">
        <v>55</v>
      </c>
      <c r="B143" s="141" t="s">
        <v>203</v>
      </c>
      <c r="C143" s="138" t="s">
        <v>193</v>
      </c>
      <c r="D143" s="139"/>
      <c r="E143" s="139"/>
      <c r="F143" s="139"/>
      <c r="G143" s="139"/>
      <c r="H143" s="139"/>
      <c r="I143" s="139"/>
      <c r="J143" s="139"/>
      <c r="K143" s="139"/>
      <c r="L143" s="139"/>
      <c r="M143" s="139"/>
      <c r="N143" s="139"/>
      <c r="O143" s="139"/>
      <c r="P143" s="139"/>
      <c r="Q143" s="139"/>
      <c r="R143" s="139"/>
      <c r="S143" s="139"/>
      <c r="T143" s="139"/>
      <c r="U143" s="139"/>
      <c r="V143" s="139"/>
      <c r="W143" s="139"/>
      <c r="X143" s="139"/>
      <c r="Y143" s="139"/>
      <c r="Z143" s="139"/>
      <c r="AA143" s="139"/>
      <c r="AB143" s="139"/>
      <c r="AC143" s="139">
        <v>4</v>
      </c>
      <c r="AD143" s="139">
        <v>4</v>
      </c>
      <c r="AE143" s="139">
        <v>4</v>
      </c>
      <c r="AF143" s="139">
        <v>4</v>
      </c>
      <c r="AG143" s="139">
        <v>4</v>
      </c>
      <c r="AH143" s="139">
        <v>4</v>
      </c>
      <c r="AI143" s="112">
        <f>IF(A143="","",COUNTIF(D143:AH144,"&gt;2")/2)</f>
        <v>6</v>
      </c>
      <c r="AJ143" s="112">
        <f>SUMPRODUCT(IFERROR((IFERROR(WEEKDAY($D$3:$AH$3,2),999)&lt;6)*D143:AH144,0))</f>
        <v>32</v>
      </c>
      <c r="AK143" s="112">
        <f>SUMPRODUCT((IFERROR(WEEKDAY($D$3:$AH$3,2),999)&lt;6)*D145:AH145)</f>
        <v>20.5</v>
      </c>
      <c r="AL143" s="112">
        <f>SUMPRODUCT(IFERROR((IFERROR(WEEKDAY($D$3:$AH$3,2),0)&gt;5)*D143:AH145,0))</f>
        <v>26.5</v>
      </c>
      <c r="AM143" s="112">
        <f>SUM(D143:AH145)</f>
        <v>79</v>
      </c>
      <c r="AN143" s="52" t="s">
        <v>189</v>
      </c>
      <c r="AO143" s="112">
        <f>SUMPRODUCT((IFERROR((D143:AH143+D144:AH144+D145:AH145),0)&gt;8)*1,IFERROR((D143:AH143+D144:AH144+D145:AH145-8),0))</f>
        <v>31</v>
      </c>
      <c r="AP143" s="112">
        <f>AM143-AO143</f>
        <v>48</v>
      </c>
    </row>
    <row r="144" s="45" customFormat="1" hidden="1" spans="1:42">
      <c r="A144" s="141"/>
      <c r="B144" s="141"/>
      <c r="C144" s="138" t="s">
        <v>194</v>
      </c>
      <c r="D144" s="139"/>
      <c r="E144" s="139"/>
      <c r="F144" s="139"/>
      <c r="G144" s="139"/>
      <c r="H144" s="139"/>
      <c r="I144" s="139"/>
      <c r="J144" s="139"/>
      <c r="K144" s="139"/>
      <c r="L144" s="139"/>
      <c r="M144" s="139"/>
      <c r="N144" s="139"/>
      <c r="O144" s="139"/>
      <c r="P144" s="139"/>
      <c r="Q144" s="139"/>
      <c r="R144" s="139"/>
      <c r="S144" s="139"/>
      <c r="T144" s="139"/>
      <c r="U144" s="139"/>
      <c r="V144" s="139"/>
      <c r="W144" s="139"/>
      <c r="X144" s="139"/>
      <c r="Y144" s="139"/>
      <c r="Z144" s="139"/>
      <c r="AA144" s="139"/>
      <c r="AB144" s="139"/>
      <c r="AC144" s="139">
        <v>4</v>
      </c>
      <c r="AD144" s="139">
        <v>4</v>
      </c>
      <c r="AE144" s="139">
        <v>4</v>
      </c>
      <c r="AF144" s="139">
        <v>4</v>
      </c>
      <c r="AG144" s="139">
        <v>4</v>
      </c>
      <c r="AH144" s="139">
        <v>4</v>
      </c>
      <c r="AI144" s="112"/>
      <c r="AJ144" s="112"/>
      <c r="AK144" s="112"/>
      <c r="AL144" s="112"/>
      <c r="AM144" s="112"/>
      <c r="AN144" s="52"/>
      <c r="AO144" s="112"/>
      <c r="AP144" s="112"/>
    </row>
    <row r="145" s="45" customFormat="1" hidden="1" spans="1:42">
      <c r="A145" s="142"/>
      <c r="B145" s="142"/>
      <c r="C145" s="138" t="s">
        <v>190</v>
      </c>
      <c r="D145" s="139"/>
      <c r="E145" s="139"/>
      <c r="F145" s="139"/>
      <c r="G145" s="139"/>
      <c r="H145" s="139"/>
      <c r="I145" s="139"/>
      <c r="J145" s="139"/>
      <c r="K145" s="139"/>
      <c r="L145" s="139"/>
      <c r="M145" s="139"/>
      <c r="N145" s="139"/>
      <c r="O145" s="139"/>
      <c r="P145" s="139"/>
      <c r="Q145" s="139"/>
      <c r="R145" s="139"/>
      <c r="S145" s="139"/>
      <c r="T145" s="139"/>
      <c r="U145" s="139"/>
      <c r="V145" s="139"/>
      <c r="W145" s="139"/>
      <c r="X145" s="139"/>
      <c r="Y145" s="139"/>
      <c r="Z145" s="139"/>
      <c r="AA145" s="139"/>
      <c r="AB145" s="139"/>
      <c r="AC145" s="139">
        <v>5.5</v>
      </c>
      <c r="AD145" s="139">
        <v>5</v>
      </c>
      <c r="AE145" s="139">
        <v>4.5</v>
      </c>
      <c r="AF145" s="139">
        <v>6</v>
      </c>
      <c r="AG145" s="139">
        <v>5.5</v>
      </c>
      <c r="AH145" s="139">
        <v>4.5</v>
      </c>
      <c r="AI145" s="112"/>
      <c r="AJ145" s="112"/>
      <c r="AK145" s="112"/>
      <c r="AL145" s="112"/>
      <c r="AM145" s="112"/>
      <c r="AN145" s="52"/>
      <c r="AO145" s="112"/>
      <c r="AP145" s="112"/>
    </row>
    <row r="146" s="45" customFormat="1" ht="16.5" hidden="1" spans="1:42">
      <c r="A146" s="143" t="s">
        <v>140</v>
      </c>
      <c r="B146" s="138" t="s">
        <v>206</v>
      </c>
      <c r="C146" s="120" t="s">
        <v>193</v>
      </c>
      <c r="D146" s="144"/>
      <c r="E146" s="144"/>
      <c r="F146" s="144">
        <v>4</v>
      </c>
      <c r="G146" s="144"/>
      <c r="H146" s="144">
        <v>4</v>
      </c>
      <c r="I146" s="144"/>
      <c r="J146" s="144">
        <v>4</v>
      </c>
      <c r="K146" s="144">
        <v>4</v>
      </c>
      <c r="L146" s="144"/>
      <c r="M146" s="144"/>
      <c r="N146" s="144">
        <v>4</v>
      </c>
      <c r="O146" s="144">
        <v>4</v>
      </c>
      <c r="P146" s="144">
        <v>4</v>
      </c>
      <c r="Q146" s="144"/>
      <c r="R146" s="144">
        <v>3.5</v>
      </c>
      <c r="S146" s="144">
        <v>4</v>
      </c>
      <c r="T146" s="144">
        <v>4</v>
      </c>
      <c r="U146" s="144">
        <v>4</v>
      </c>
      <c r="V146" s="164">
        <v>4</v>
      </c>
      <c r="W146" s="164">
        <v>2</v>
      </c>
      <c r="X146" s="144">
        <v>1</v>
      </c>
      <c r="Y146" s="144">
        <v>4</v>
      </c>
      <c r="Z146" s="164">
        <v>2</v>
      </c>
      <c r="AA146" s="144"/>
      <c r="AB146" s="144"/>
      <c r="AC146" s="144">
        <v>4</v>
      </c>
      <c r="AD146" s="144">
        <v>4</v>
      </c>
      <c r="AE146" s="144"/>
      <c r="AF146" s="144"/>
      <c r="AG146" s="144">
        <v>4</v>
      </c>
      <c r="AH146" s="144">
        <v>4</v>
      </c>
      <c r="AI146" s="112">
        <f>IF(A146="","",COUNTIF(D146:AH147,"&gt;2")/2)</f>
        <v>18</v>
      </c>
      <c r="AJ146" s="112">
        <f>SUMPRODUCT(IFERROR((IFERROR(WEEKDAY($D$3:$AH$3,2),999)&lt;6)*D146:AH147,0))</f>
        <v>98</v>
      </c>
      <c r="AK146" s="112">
        <f>SUMPRODUCT((IFERROR(WEEKDAY($D$3:$AH$3,2),999)&lt;6)*D148:AH148)</f>
        <v>56</v>
      </c>
      <c r="AL146" s="112">
        <f>SUMPRODUCT(IFERROR((IFERROR(WEEKDAY($D$3:$AH$3,2),0)&gt;5)*D146:AH148,0))</f>
        <v>82</v>
      </c>
      <c r="AM146" s="112">
        <f>SUM(D146:AH148)</f>
        <v>236</v>
      </c>
      <c r="AN146" s="52" t="s">
        <v>189</v>
      </c>
      <c r="AO146" s="112">
        <f>SUMPRODUCT((IFERROR((D146:AH146+D147:AH147+D148:AH148),0)&gt;8)*1,IFERROR((D146:AH146+D147:AH147+D148:AH148-8),0))</f>
        <v>65.5</v>
      </c>
      <c r="AP146" s="112">
        <f>AM146-AO146</f>
        <v>170.5</v>
      </c>
    </row>
    <row r="147" s="45" customFormat="1" ht="16.5" hidden="1" spans="1:42">
      <c r="A147" s="143"/>
      <c r="B147" s="138"/>
      <c r="C147" s="120" t="s">
        <v>194</v>
      </c>
      <c r="D147" s="144"/>
      <c r="E147" s="144"/>
      <c r="F147" s="144">
        <v>4</v>
      </c>
      <c r="G147" s="144">
        <v>4</v>
      </c>
      <c r="H147" s="144">
        <v>4</v>
      </c>
      <c r="I147" s="144">
        <v>2</v>
      </c>
      <c r="J147" s="144">
        <v>3.5</v>
      </c>
      <c r="K147" s="144">
        <v>4</v>
      </c>
      <c r="L147" s="144"/>
      <c r="M147" s="144"/>
      <c r="N147" s="144">
        <v>4</v>
      </c>
      <c r="O147" s="144">
        <v>4</v>
      </c>
      <c r="P147" s="144">
        <v>4</v>
      </c>
      <c r="Q147" s="144"/>
      <c r="R147" s="144">
        <v>2</v>
      </c>
      <c r="S147" s="144">
        <v>4</v>
      </c>
      <c r="T147" s="144">
        <v>4</v>
      </c>
      <c r="U147" s="144">
        <v>4</v>
      </c>
      <c r="V147" s="164">
        <v>4</v>
      </c>
      <c r="W147" s="164">
        <v>3</v>
      </c>
      <c r="X147" s="144">
        <v>4</v>
      </c>
      <c r="Y147" s="144">
        <v>4</v>
      </c>
      <c r="Z147" s="164">
        <v>2</v>
      </c>
      <c r="AA147" s="144"/>
      <c r="AB147" s="144"/>
      <c r="AC147" s="144">
        <v>4</v>
      </c>
      <c r="AD147" s="144">
        <v>4</v>
      </c>
      <c r="AE147" s="144"/>
      <c r="AF147" s="144"/>
      <c r="AG147" s="144">
        <v>4</v>
      </c>
      <c r="AH147" s="144">
        <v>4</v>
      </c>
      <c r="AI147" s="112"/>
      <c r="AJ147" s="112"/>
      <c r="AK147" s="112"/>
      <c r="AL147" s="112"/>
      <c r="AM147" s="112"/>
      <c r="AN147" s="52"/>
      <c r="AO147" s="112"/>
      <c r="AP147" s="112"/>
    </row>
    <row r="148" s="45" customFormat="1" ht="16.5" hidden="1" spans="1:42">
      <c r="A148" s="143"/>
      <c r="B148" s="138"/>
      <c r="C148" s="120" t="s">
        <v>190</v>
      </c>
      <c r="D148" s="144">
        <v>0</v>
      </c>
      <c r="E148" s="144">
        <v>0</v>
      </c>
      <c r="F148" s="144">
        <v>7</v>
      </c>
      <c r="G148" s="144">
        <v>1</v>
      </c>
      <c r="H148" s="144">
        <v>3</v>
      </c>
      <c r="I148" s="144">
        <v>1.5</v>
      </c>
      <c r="J148" s="144">
        <v>0</v>
      </c>
      <c r="K148" s="144">
        <v>4.5</v>
      </c>
      <c r="L148" s="144">
        <v>5</v>
      </c>
      <c r="M148" s="144">
        <v>5</v>
      </c>
      <c r="N148" s="144">
        <v>3</v>
      </c>
      <c r="O148" s="144">
        <v>6.5</v>
      </c>
      <c r="P148" s="144">
        <v>3</v>
      </c>
      <c r="Q148" s="144">
        <v>0</v>
      </c>
      <c r="R148" s="144">
        <v>2</v>
      </c>
      <c r="S148" s="144">
        <v>3.5</v>
      </c>
      <c r="T148" s="165">
        <v>3</v>
      </c>
      <c r="U148" s="144">
        <v>2</v>
      </c>
      <c r="V148" s="164">
        <v>3.5</v>
      </c>
      <c r="W148" s="164"/>
      <c r="X148" s="144">
        <v>4.5</v>
      </c>
      <c r="Y148" s="144">
        <v>6.5</v>
      </c>
      <c r="Z148" s="164"/>
      <c r="AA148" s="144"/>
      <c r="AB148" s="144"/>
      <c r="AC148" s="144">
        <v>5.5</v>
      </c>
      <c r="AD148" s="144">
        <v>4</v>
      </c>
      <c r="AE148" s="144"/>
      <c r="AF148" s="144"/>
      <c r="AG148" s="144">
        <v>5</v>
      </c>
      <c r="AH148" s="144">
        <v>4</v>
      </c>
      <c r="AI148" s="112"/>
      <c r="AJ148" s="112"/>
      <c r="AK148" s="112"/>
      <c r="AL148" s="112"/>
      <c r="AM148" s="112"/>
      <c r="AN148" s="52"/>
      <c r="AO148" s="112"/>
      <c r="AP148" s="112"/>
    </row>
    <row r="149" s="45" customFormat="1" ht="16.5" hidden="1" spans="1:42">
      <c r="A149" s="145" t="s">
        <v>141</v>
      </c>
      <c r="B149" s="138" t="s">
        <v>206</v>
      </c>
      <c r="C149" s="146" t="s">
        <v>193</v>
      </c>
      <c r="D149" s="144">
        <v>4</v>
      </c>
      <c r="E149" s="144">
        <v>4</v>
      </c>
      <c r="F149" s="144">
        <v>4</v>
      </c>
      <c r="G149" s="144"/>
      <c r="H149" s="144">
        <v>4</v>
      </c>
      <c r="I149" s="144"/>
      <c r="J149" s="144">
        <v>4</v>
      </c>
      <c r="K149" s="144">
        <v>4</v>
      </c>
      <c r="L149" s="144"/>
      <c r="M149" s="144"/>
      <c r="N149" s="144">
        <v>4</v>
      </c>
      <c r="O149" s="144"/>
      <c r="P149" s="144">
        <v>4</v>
      </c>
      <c r="Q149" s="144">
        <v>4</v>
      </c>
      <c r="R149" s="144">
        <v>4</v>
      </c>
      <c r="S149" s="144">
        <v>4</v>
      </c>
      <c r="T149" s="144">
        <v>4</v>
      </c>
      <c r="U149" s="144">
        <v>4</v>
      </c>
      <c r="V149" s="144">
        <v>4</v>
      </c>
      <c r="W149" s="164">
        <v>2</v>
      </c>
      <c r="X149" s="144">
        <v>4</v>
      </c>
      <c r="Y149" s="144">
        <v>4</v>
      </c>
      <c r="Z149" s="164">
        <v>4</v>
      </c>
      <c r="AA149" s="144">
        <v>4</v>
      </c>
      <c r="AB149" s="144"/>
      <c r="AC149" s="144"/>
      <c r="AD149" s="144">
        <v>4</v>
      </c>
      <c r="AE149" s="144">
        <v>4</v>
      </c>
      <c r="AF149" s="144">
        <v>4</v>
      </c>
      <c r="AG149" s="144">
        <v>4</v>
      </c>
      <c r="AH149" s="144">
        <v>4</v>
      </c>
      <c r="AI149" s="112">
        <f>IF(A149="","",COUNTIF(D149:AH150,"&gt;2")/2)</f>
        <v>24.5</v>
      </c>
      <c r="AJ149" s="112">
        <f>SUMPRODUCT(IFERROR((IFERROR(WEEKDAY($D$3:$AH$3,2),999)&lt;6)*D149:AH150,0))</f>
        <v>155.5</v>
      </c>
      <c r="AK149" s="112">
        <f>SUMPRODUCT((IFERROR(WEEKDAY($D$3:$AH$3,2),999)&lt;6)*D151:AH151)</f>
        <v>73</v>
      </c>
      <c r="AL149" s="112">
        <f>SUMPRODUCT(IFERROR((IFERROR(WEEKDAY($D$3:$AH$3,2),0)&gt;5)*D149:AH151,0))</f>
        <v>71.5</v>
      </c>
      <c r="AM149" s="112">
        <f>SUM(D149:AH151)</f>
        <v>300</v>
      </c>
      <c r="AN149" s="52" t="s">
        <v>189</v>
      </c>
      <c r="AO149" s="112">
        <f>SUMPRODUCT((IFERROR((D149:AH149+D150:AH150+D151:AH151),0)&gt;8)*1,IFERROR((D149:AH149+D150:AH150+D151:AH151-8),0))</f>
        <v>74</v>
      </c>
      <c r="AP149" s="112">
        <f>AM149-AO149</f>
        <v>226</v>
      </c>
    </row>
    <row r="150" s="45" customFormat="1" ht="16.5" hidden="1" spans="1:42">
      <c r="A150" s="145"/>
      <c r="B150" s="138"/>
      <c r="C150" s="146" t="s">
        <v>194</v>
      </c>
      <c r="D150" s="144">
        <v>4</v>
      </c>
      <c r="E150" s="144">
        <v>4</v>
      </c>
      <c r="F150" s="144">
        <v>4</v>
      </c>
      <c r="G150" s="144"/>
      <c r="H150" s="144">
        <v>4</v>
      </c>
      <c r="I150" s="144">
        <v>2</v>
      </c>
      <c r="J150" s="144">
        <v>3.5</v>
      </c>
      <c r="K150" s="144">
        <v>4</v>
      </c>
      <c r="L150" s="144"/>
      <c r="M150" s="144"/>
      <c r="N150" s="144">
        <v>4</v>
      </c>
      <c r="O150" s="144">
        <v>2</v>
      </c>
      <c r="P150" s="144">
        <v>4</v>
      </c>
      <c r="Q150" s="144">
        <v>4</v>
      </c>
      <c r="R150" s="144">
        <v>4</v>
      </c>
      <c r="S150" s="144">
        <v>4</v>
      </c>
      <c r="T150" s="144">
        <v>4</v>
      </c>
      <c r="U150" s="144">
        <v>4</v>
      </c>
      <c r="V150" s="144">
        <v>4</v>
      </c>
      <c r="W150" s="164">
        <v>3</v>
      </c>
      <c r="X150" s="144">
        <v>4</v>
      </c>
      <c r="Y150" s="144">
        <v>4</v>
      </c>
      <c r="Z150" s="164">
        <v>4</v>
      </c>
      <c r="AA150" s="144">
        <v>4</v>
      </c>
      <c r="AB150" s="144">
        <v>4</v>
      </c>
      <c r="AC150" s="144">
        <v>4</v>
      </c>
      <c r="AD150" s="144">
        <v>4</v>
      </c>
      <c r="AE150" s="144">
        <v>4</v>
      </c>
      <c r="AF150" s="144">
        <v>4</v>
      </c>
      <c r="AG150" s="144">
        <v>4</v>
      </c>
      <c r="AH150" s="144">
        <v>4</v>
      </c>
      <c r="AI150" s="112"/>
      <c r="AJ150" s="112"/>
      <c r="AK150" s="112"/>
      <c r="AL150" s="112"/>
      <c r="AM150" s="112"/>
      <c r="AN150" s="52"/>
      <c r="AO150" s="112"/>
      <c r="AP150" s="112"/>
    </row>
    <row r="151" s="45" customFormat="1" ht="16.5" hidden="1" spans="1:42">
      <c r="A151" s="145"/>
      <c r="B151" s="138"/>
      <c r="C151" s="146" t="s">
        <v>190</v>
      </c>
      <c r="D151" s="144">
        <v>2</v>
      </c>
      <c r="E151" s="144">
        <v>1</v>
      </c>
      <c r="F151" s="144">
        <v>7</v>
      </c>
      <c r="G151" s="144">
        <v>0</v>
      </c>
      <c r="H151" s="144">
        <v>3</v>
      </c>
      <c r="I151" s="144">
        <v>1.5</v>
      </c>
      <c r="J151" s="144">
        <v>0</v>
      </c>
      <c r="K151" s="144">
        <v>4.5</v>
      </c>
      <c r="L151" s="144">
        <v>5</v>
      </c>
      <c r="M151" s="144">
        <v>5</v>
      </c>
      <c r="N151" s="144">
        <v>3</v>
      </c>
      <c r="O151" s="144">
        <v>6.5</v>
      </c>
      <c r="P151" s="144">
        <v>3</v>
      </c>
      <c r="Q151" s="144">
        <v>4.5</v>
      </c>
      <c r="R151" s="144">
        <v>0.5</v>
      </c>
      <c r="S151" s="144">
        <v>3.5</v>
      </c>
      <c r="T151" s="165">
        <v>3</v>
      </c>
      <c r="U151" s="144">
        <v>2</v>
      </c>
      <c r="V151" s="144">
        <v>3.5</v>
      </c>
      <c r="W151" s="164"/>
      <c r="X151" s="144">
        <v>1</v>
      </c>
      <c r="Y151" s="144">
        <v>3.5</v>
      </c>
      <c r="Z151" s="164">
        <v>2</v>
      </c>
      <c r="AA151" s="144">
        <v>1.5</v>
      </c>
      <c r="AB151" s="144">
        <v>4.5</v>
      </c>
      <c r="AC151" s="144">
        <v>5</v>
      </c>
      <c r="AD151" s="144">
        <v>4</v>
      </c>
      <c r="AE151" s="144">
        <v>4.5</v>
      </c>
      <c r="AF151" s="144">
        <v>6</v>
      </c>
      <c r="AG151" s="144">
        <v>5</v>
      </c>
      <c r="AH151" s="144">
        <v>4</v>
      </c>
      <c r="AI151" s="112"/>
      <c r="AJ151" s="112"/>
      <c r="AK151" s="112"/>
      <c r="AL151" s="112"/>
      <c r="AM151" s="112"/>
      <c r="AN151" s="52"/>
      <c r="AO151" s="112"/>
      <c r="AP151" s="112"/>
    </row>
    <row r="152" s="45" customFormat="1" ht="16.5" hidden="1" spans="1:42">
      <c r="A152" s="145" t="s">
        <v>142</v>
      </c>
      <c r="B152" s="138" t="s">
        <v>206</v>
      </c>
      <c r="C152" s="146" t="s">
        <v>193</v>
      </c>
      <c r="D152" s="144">
        <v>4</v>
      </c>
      <c r="E152" s="144">
        <v>4</v>
      </c>
      <c r="F152" s="144">
        <v>4</v>
      </c>
      <c r="G152" s="144"/>
      <c r="H152" s="144">
        <v>4</v>
      </c>
      <c r="I152" s="144"/>
      <c r="J152" s="144">
        <v>4</v>
      </c>
      <c r="K152" s="144">
        <v>4</v>
      </c>
      <c r="L152" s="144"/>
      <c r="M152" s="144"/>
      <c r="N152" s="144">
        <v>4</v>
      </c>
      <c r="O152" s="144">
        <v>4</v>
      </c>
      <c r="P152" s="144">
        <v>4</v>
      </c>
      <c r="Q152" s="144">
        <v>4</v>
      </c>
      <c r="R152" s="144">
        <v>4</v>
      </c>
      <c r="S152" s="144">
        <v>4</v>
      </c>
      <c r="T152" s="144">
        <v>4</v>
      </c>
      <c r="U152" s="144">
        <v>4</v>
      </c>
      <c r="V152" s="144">
        <v>4</v>
      </c>
      <c r="W152" s="164">
        <v>2</v>
      </c>
      <c r="X152" s="144">
        <v>4</v>
      </c>
      <c r="Y152" s="144">
        <v>4</v>
      </c>
      <c r="Z152" s="164">
        <v>4</v>
      </c>
      <c r="AA152" s="144">
        <v>4</v>
      </c>
      <c r="AB152" s="144"/>
      <c r="AC152" s="144"/>
      <c r="AD152" s="144">
        <v>4</v>
      </c>
      <c r="AE152" s="144">
        <v>4</v>
      </c>
      <c r="AF152" s="144">
        <v>4</v>
      </c>
      <c r="AG152" s="144">
        <v>4</v>
      </c>
      <c r="AH152" s="144">
        <v>4</v>
      </c>
      <c r="AI152" s="112">
        <f>IF(A152="","",COUNTIF(D152:AH153,"&gt;2")/2)</f>
        <v>26</v>
      </c>
      <c r="AJ152" s="112">
        <f>SUMPRODUCT(IFERROR((IFERROR(WEEKDAY($D$3:$AH$3,2),999)&lt;6)*D152:AH153,0))</f>
        <v>159.5</v>
      </c>
      <c r="AK152" s="112">
        <f>SUMPRODUCT((IFERROR(WEEKDAY($D$3:$AH$3,2),999)&lt;6)*D154:AH154)</f>
        <v>83</v>
      </c>
      <c r="AL152" s="112">
        <f>SUMPRODUCT(IFERROR((IFERROR(WEEKDAY($D$3:$AH$3,2),0)&gt;5)*D152:AH154,0))</f>
        <v>77.5</v>
      </c>
      <c r="AM152" s="112">
        <f>SUM(D152:AH154)</f>
        <v>320</v>
      </c>
      <c r="AN152" s="52" t="s">
        <v>189</v>
      </c>
      <c r="AO152" s="112">
        <f>SUMPRODUCT((IFERROR((D152:AH152+D153:AH153+D154:AH154),0)&gt;8)*1,IFERROR((D152:AH152+D153:AH153+D154:AH154-8),0))</f>
        <v>89</v>
      </c>
      <c r="AP152" s="112">
        <f>AM152-AO152</f>
        <v>231</v>
      </c>
    </row>
    <row r="153" s="45" customFormat="1" ht="16.5" hidden="1" spans="1:42">
      <c r="A153" s="145"/>
      <c r="B153" s="138"/>
      <c r="C153" s="146" t="s">
        <v>194</v>
      </c>
      <c r="D153" s="144">
        <v>4</v>
      </c>
      <c r="E153" s="144">
        <v>4</v>
      </c>
      <c r="F153" s="144">
        <v>4</v>
      </c>
      <c r="G153" s="144">
        <v>4</v>
      </c>
      <c r="H153" s="144">
        <v>4</v>
      </c>
      <c r="I153" s="144">
        <v>2</v>
      </c>
      <c r="J153" s="144">
        <v>3.5</v>
      </c>
      <c r="K153" s="144">
        <v>4</v>
      </c>
      <c r="L153" s="144"/>
      <c r="M153" s="144"/>
      <c r="N153" s="144">
        <v>4</v>
      </c>
      <c r="O153" s="144">
        <v>4</v>
      </c>
      <c r="P153" s="144">
        <v>4</v>
      </c>
      <c r="Q153" s="144">
        <v>4</v>
      </c>
      <c r="R153" s="144">
        <v>4</v>
      </c>
      <c r="S153" s="144">
        <v>4</v>
      </c>
      <c r="T153" s="144">
        <v>4</v>
      </c>
      <c r="U153" s="144">
        <v>4</v>
      </c>
      <c r="V153" s="144">
        <v>4</v>
      </c>
      <c r="W153" s="164">
        <v>3</v>
      </c>
      <c r="X153" s="144">
        <v>4</v>
      </c>
      <c r="Y153" s="144">
        <v>4</v>
      </c>
      <c r="Z153" s="164">
        <v>4</v>
      </c>
      <c r="AA153" s="144">
        <v>4</v>
      </c>
      <c r="AB153" s="144">
        <v>4</v>
      </c>
      <c r="AC153" s="144">
        <v>4</v>
      </c>
      <c r="AD153" s="144">
        <v>4</v>
      </c>
      <c r="AE153" s="144">
        <v>4</v>
      </c>
      <c r="AF153" s="144">
        <v>4</v>
      </c>
      <c r="AG153" s="144">
        <v>4</v>
      </c>
      <c r="AH153" s="144">
        <v>4</v>
      </c>
      <c r="AI153" s="112"/>
      <c r="AJ153" s="112"/>
      <c r="AK153" s="112"/>
      <c r="AL153" s="112"/>
      <c r="AM153" s="112"/>
      <c r="AN153" s="52"/>
      <c r="AO153" s="112"/>
      <c r="AP153" s="112"/>
    </row>
    <row r="154" s="45" customFormat="1" ht="16.5" hidden="1" spans="1:42">
      <c r="A154" s="145"/>
      <c r="B154" s="138"/>
      <c r="C154" s="146" t="s">
        <v>190</v>
      </c>
      <c r="D154" s="144">
        <v>2</v>
      </c>
      <c r="E154" s="144">
        <v>1</v>
      </c>
      <c r="F154" s="144">
        <v>7</v>
      </c>
      <c r="G154" s="144">
        <v>1</v>
      </c>
      <c r="H154" s="144">
        <v>3</v>
      </c>
      <c r="I154" s="144">
        <v>1.5</v>
      </c>
      <c r="J154" s="144">
        <v>0</v>
      </c>
      <c r="K154" s="144">
        <v>4.5</v>
      </c>
      <c r="L154" s="144">
        <v>5</v>
      </c>
      <c r="M154" s="144">
        <v>5</v>
      </c>
      <c r="N154" s="144">
        <v>3</v>
      </c>
      <c r="O154" s="144">
        <v>6.5</v>
      </c>
      <c r="P154" s="144">
        <v>3</v>
      </c>
      <c r="Q154" s="144">
        <v>4.5</v>
      </c>
      <c r="R154" s="144">
        <v>3.5</v>
      </c>
      <c r="S154" s="144">
        <v>3.5</v>
      </c>
      <c r="T154" s="165">
        <v>3</v>
      </c>
      <c r="U154" s="144">
        <v>2</v>
      </c>
      <c r="V154" s="144">
        <v>3.5</v>
      </c>
      <c r="W154" s="164"/>
      <c r="X154" s="144">
        <v>4</v>
      </c>
      <c r="Y154" s="144">
        <v>6.5</v>
      </c>
      <c r="Z154" s="164">
        <v>2</v>
      </c>
      <c r="AA154" s="144">
        <v>1.5</v>
      </c>
      <c r="AB154" s="144">
        <v>4.5</v>
      </c>
      <c r="AC154" s="144">
        <v>5</v>
      </c>
      <c r="AD154" s="144">
        <v>4</v>
      </c>
      <c r="AE154" s="144">
        <v>4.5</v>
      </c>
      <c r="AF154" s="144">
        <v>6</v>
      </c>
      <c r="AG154" s="144">
        <v>5</v>
      </c>
      <c r="AH154" s="144">
        <v>4</v>
      </c>
      <c r="AI154" s="112"/>
      <c r="AJ154" s="112"/>
      <c r="AK154" s="112"/>
      <c r="AL154" s="112"/>
      <c r="AM154" s="112"/>
      <c r="AN154" s="52"/>
      <c r="AO154" s="112"/>
      <c r="AP154" s="112"/>
    </row>
    <row r="155" s="45" customFormat="1" ht="16.5" hidden="1" spans="1:42">
      <c r="A155" s="147" t="s">
        <v>38</v>
      </c>
      <c r="B155" s="138" t="s">
        <v>206</v>
      </c>
      <c r="C155" s="120" t="s">
        <v>193</v>
      </c>
      <c r="D155" s="144">
        <v>4</v>
      </c>
      <c r="E155" s="144">
        <v>4</v>
      </c>
      <c r="F155" s="144">
        <v>4</v>
      </c>
      <c r="G155" s="144"/>
      <c r="H155" s="144">
        <v>4</v>
      </c>
      <c r="I155" s="144"/>
      <c r="J155" s="144">
        <v>4</v>
      </c>
      <c r="K155" s="144">
        <v>4</v>
      </c>
      <c r="L155" s="144"/>
      <c r="M155" s="144"/>
      <c r="N155" s="144">
        <v>4</v>
      </c>
      <c r="O155" s="144">
        <v>4</v>
      </c>
      <c r="P155" s="144">
        <v>4</v>
      </c>
      <c r="Q155" s="144">
        <v>4</v>
      </c>
      <c r="R155" s="144">
        <v>4</v>
      </c>
      <c r="S155" s="144">
        <v>4</v>
      </c>
      <c r="T155" s="144">
        <v>4</v>
      </c>
      <c r="U155" s="144">
        <v>4</v>
      </c>
      <c r="V155" s="144">
        <v>4</v>
      </c>
      <c r="W155" s="144">
        <v>2</v>
      </c>
      <c r="X155" s="164">
        <v>4</v>
      </c>
      <c r="Y155" s="164">
        <v>4</v>
      </c>
      <c r="Z155" s="144">
        <v>4</v>
      </c>
      <c r="AA155" s="164">
        <v>4</v>
      </c>
      <c r="AB155" s="144"/>
      <c r="AC155" s="144"/>
      <c r="AD155" s="164">
        <v>4</v>
      </c>
      <c r="AE155" s="144">
        <v>2</v>
      </c>
      <c r="AF155" s="144">
        <v>4</v>
      </c>
      <c r="AG155" s="144">
        <v>4</v>
      </c>
      <c r="AH155" s="144">
        <v>4</v>
      </c>
      <c r="AI155" s="112">
        <f>IF(A155="","",COUNTIF(D155:AH156,"&gt;2")/2)</f>
        <v>26</v>
      </c>
      <c r="AJ155" s="112">
        <f>SUMPRODUCT(IFERROR((IFERROR(WEEKDAY($D$3:$AH$3,2),999)&lt;6)*D155:AH156,0))</f>
        <v>158</v>
      </c>
      <c r="AK155" s="112">
        <f>SUMPRODUCT((IFERROR(WEEKDAY($D$3:$AH$3,2),999)&lt;6)*D157:AH157)</f>
        <v>100</v>
      </c>
      <c r="AL155" s="112">
        <f>SUMPRODUCT(IFERROR((IFERROR(WEEKDAY($D$3:$AH$3,2),0)&gt;5)*D155:AH157,0))</f>
        <v>82.5</v>
      </c>
      <c r="AM155" s="112">
        <f>SUM(D155:AH157)</f>
        <v>340.5</v>
      </c>
      <c r="AN155" s="52" t="s">
        <v>189</v>
      </c>
      <c r="AO155" s="112">
        <f>SUMPRODUCT((IFERROR((D155:AH155+D156:AH156+D157:AH157),0)&gt;8)*1,IFERROR((D155:AH155+D156:AH156+D157:AH157-8),0))</f>
        <v>104.5</v>
      </c>
      <c r="AP155" s="112">
        <f>AM155-AO155</f>
        <v>236</v>
      </c>
    </row>
    <row r="156" s="45" customFormat="1" ht="16.5" hidden="1" spans="1:42">
      <c r="A156" s="147"/>
      <c r="B156" s="138"/>
      <c r="C156" s="120" t="s">
        <v>194</v>
      </c>
      <c r="D156" s="144">
        <v>4</v>
      </c>
      <c r="E156" s="144">
        <v>4</v>
      </c>
      <c r="F156" s="144">
        <v>4</v>
      </c>
      <c r="G156" s="144">
        <v>4</v>
      </c>
      <c r="H156" s="144">
        <v>4</v>
      </c>
      <c r="I156" s="144">
        <v>4</v>
      </c>
      <c r="J156" s="144">
        <v>4</v>
      </c>
      <c r="K156" s="144">
        <v>4</v>
      </c>
      <c r="L156" s="144"/>
      <c r="M156" s="144"/>
      <c r="N156" s="144">
        <v>4</v>
      </c>
      <c r="O156" s="144">
        <v>4</v>
      </c>
      <c r="P156" s="144">
        <v>4</v>
      </c>
      <c r="Q156" s="144">
        <v>4</v>
      </c>
      <c r="R156" s="144">
        <v>4</v>
      </c>
      <c r="S156" s="144">
        <v>4</v>
      </c>
      <c r="T156" s="144">
        <v>4</v>
      </c>
      <c r="U156" s="144">
        <v>4</v>
      </c>
      <c r="V156" s="144">
        <v>4</v>
      </c>
      <c r="W156" s="144">
        <v>3</v>
      </c>
      <c r="X156" s="164">
        <v>4</v>
      </c>
      <c r="Y156" s="144">
        <v>4</v>
      </c>
      <c r="Z156" s="144">
        <v>4</v>
      </c>
      <c r="AA156" s="164">
        <v>4</v>
      </c>
      <c r="AB156" s="144">
        <v>4</v>
      </c>
      <c r="AC156" s="144">
        <v>4</v>
      </c>
      <c r="AD156" s="164">
        <v>4</v>
      </c>
      <c r="AE156" s="144">
        <v>4</v>
      </c>
      <c r="AF156" s="144">
        <v>4</v>
      </c>
      <c r="AG156" s="144">
        <v>4</v>
      </c>
      <c r="AH156" s="144">
        <v>4</v>
      </c>
      <c r="AI156" s="112"/>
      <c r="AJ156" s="112"/>
      <c r="AK156" s="112"/>
      <c r="AL156" s="112"/>
      <c r="AM156" s="112"/>
      <c r="AN156" s="52"/>
      <c r="AO156" s="112"/>
      <c r="AP156" s="112"/>
    </row>
    <row r="157" s="45" customFormat="1" ht="16.5" hidden="1" spans="1:42">
      <c r="A157" s="147"/>
      <c r="B157" s="138"/>
      <c r="C157" s="120" t="s">
        <v>190</v>
      </c>
      <c r="D157" s="144">
        <v>4</v>
      </c>
      <c r="E157" s="144">
        <v>2</v>
      </c>
      <c r="F157" s="144">
        <v>7.5</v>
      </c>
      <c r="G157" s="144">
        <v>2.5</v>
      </c>
      <c r="H157" s="144">
        <v>3.5</v>
      </c>
      <c r="I157" s="144">
        <v>2</v>
      </c>
      <c r="J157" s="144">
        <v>3.5</v>
      </c>
      <c r="K157" s="144">
        <v>4.5</v>
      </c>
      <c r="L157" s="144">
        <v>5.5</v>
      </c>
      <c r="M157" s="144">
        <v>5</v>
      </c>
      <c r="N157" s="144">
        <v>3.5</v>
      </c>
      <c r="O157" s="144">
        <v>7</v>
      </c>
      <c r="P157" s="144">
        <v>3.5</v>
      </c>
      <c r="Q157" s="144">
        <v>4.5</v>
      </c>
      <c r="R157" s="144">
        <v>3.5</v>
      </c>
      <c r="S157" s="144">
        <v>3.5</v>
      </c>
      <c r="T157" s="144">
        <v>3.5</v>
      </c>
      <c r="U157" s="144">
        <v>2</v>
      </c>
      <c r="V157" s="144">
        <v>3.5</v>
      </c>
      <c r="W157" s="144"/>
      <c r="X157" s="164">
        <v>4</v>
      </c>
      <c r="Y157" s="164">
        <v>6.5</v>
      </c>
      <c r="Z157" s="144">
        <v>6</v>
      </c>
      <c r="AA157" s="164">
        <v>1.5</v>
      </c>
      <c r="AB157" s="144">
        <v>7.5</v>
      </c>
      <c r="AC157" s="144">
        <v>5</v>
      </c>
      <c r="AD157" s="164">
        <v>5</v>
      </c>
      <c r="AE157" s="144">
        <v>4.5</v>
      </c>
      <c r="AF157" s="144">
        <v>6</v>
      </c>
      <c r="AG157" s="144">
        <v>5</v>
      </c>
      <c r="AH157" s="144">
        <v>4</v>
      </c>
      <c r="AI157" s="112"/>
      <c r="AJ157" s="112"/>
      <c r="AK157" s="112"/>
      <c r="AL157" s="112"/>
      <c r="AM157" s="112"/>
      <c r="AN157" s="52"/>
      <c r="AO157" s="112"/>
      <c r="AP157" s="112"/>
    </row>
    <row r="158" s="45" customFormat="1" ht="16.5" hidden="1" spans="1:42">
      <c r="A158" s="145" t="s">
        <v>39</v>
      </c>
      <c r="B158" s="138" t="s">
        <v>206</v>
      </c>
      <c r="C158" s="146" t="s">
        <v>193</v>
      </c>
      <c r="D158" s="144">
        <v>4</v>
      </c>
      <c r="E158" s="144">
        <v>4</v>
      </c>
      <c r="F158" s="144">
        <v>4</v>
      </c>
      <c r="G158" s="144">
        <v>4</v>
      </c>
      <c r="H158" s="144">
        <v>4</v>
      </c>
      <c r="I158" s="144">
        <v>4</v>
      </c>
      <c r="J158" s="144">
        <v>4</v>
      </c>
      <c r="K158" s="144">
        <v>4</v>
      </c>
      <c r="L158" s="144">
        <v>2</v>
      </c>
      <c r="M158" s="144">
        <v>4</v>
      </c>
      <c r="N158" s="144">
        <v>4</v>
      </c>
      <c r="O158" s="144">
        <v>4</v>
      </c>
      <c r="P158" s="144">
        <v>4</v>
      </c>
      <c r="Q158" s="144">
        <v>4</v>
      </c>
      <c r="R158" s="144">
        <v>4</v>
      </c>
      <c r="S158" s="144">
        <v>4</v>
      </c>
      <c r="T158" s="144">
        <v>2</v>
      </c>
      <c r="U158" s="144">
        <v>4</v>
      </c>
      <c r="V158" s="144">
        <v>4</v>
      </c>
      <c r="W158" s="144">
        <v>4</v>
      </c>
      <c r="X158" s="144">
        <v>4</v>
      </c>
      <c r="Y158" s="144">
        <v>4</v>
      </c>
      <c r="Z158" s="164">
        <v>4</v>
      </c>
      <c r="AA158" s="144">
        <v>4</v>
      </c>
      <c r="AB158" s="144">
        <v>4</v>
      </c>
      <c r="AC158" s="144">
        <v>4</v>
      </c>
      <c r="AD158" s="164">
        <v>4</v>
      </c>
      <c r="AE158" s="144">
        <v>4</v>
      </c>
      <c r="AF158" s="144">
        <v>4</v>
      </c>
      <c r="AG158" s="144">
        <v>4</v>
      </c>
      <c r="AH158" s="144">
        <v>4</v>
      </c>
      <c r="AI158" s="112">
        <f>IF(A158="","",COUNTIF(D158:AH159,"&gt;2")/2)</f>
        <v>28.5</v>
      </c>
      <c r="AJ158" s="112">
        <f>SUMPRODUCT(IFERROR((IFERROR(WEEKDAY($D$3:$AH$3,2),999)&lt;6)*D158:AH159,0))</f>
        <v>174</v>
      </c>
      <c r="AK158" s="112">
        <f>SUMPRODUCT((IFERROR(WEEKDAY($D$3:$AH$3,2),999)&lt;6)*D160:AH160)</f>
        <v>82.5</v>
      </c>
      <c r="AL158" s="112">
        <f>SUMPRODUCT(IFERROR((IFERROR(WEEKDAY($D$3:$AH$3,2),0)&gt;5)*D158:AH160,0))</f>
        <v>76</v>
      </c>
      <c r="AM158" s="112">
        <f>SUM(D158:AH160)</f>
        <v>332.5</v>
      </c>
      <c r="AN158" s="52" t="s">
        <v>189</v>
      </c>
      <c r="AO158" s="112">
        <f>SUMPRODUCT((IFERROR((D158:AH158+D159:AH159+D160:AH160),0)&gt;8)*1,IFERROR((D158:AH158+D159:AH159+D160:AH160-8),0))</f>
        <v>93</v>
      </c>
      <c r="AP158" s="112">
        <f>AM158-AO158</f>
        <v>239.5</v>
      </c>
    </row>
    <row r="159" s="45" customFormat="1" ht="16.5" hidden="1" spans="1:42">
      <c r="A159" s="145"/>
      <c r="B159" s="138"/>
      <c r="C159" s="146" t="s">
        <v>194</v>
      </c>
      <c r="D159" s="144">
        <v>4</v>
      </c>
      <c r="E159" s="144">
        <v>4</v>
      </c>
      <c r="F159" s="144">
        <v>4</v>
      </c>
      <c r="G159" s="144">
        <v>4</v>
      </c>
      <c r="H159" s="144">
        <v>4</v>
      </c>
      <c r="I159" s="144">
        <v>4</v>
      </c>
      <c r="J159" s="144">
        <v>4</v>
      </c>
      <c r="K159" s="144">
        <v>0.5</v>
      </c>
      <c r="L159" s="144">
        <v>4</v>
      </c>
      <c r="M159" s="144">
        <v>4</v>
      </c>
      <c r="N159" s="144">
        <v>4</v>
      </c>
      <c r="O159" s="144">
        <v>4</v>
      </c>
      <c r="P159" s="144">
        <v>4</v>
      </c>
      <c r="Q159" s="144">
        <v>4</v>
      </c>
      <c r="R159" s="144">
        <v>4</v>
      </c>
      <c r="S159" s="144">
        <v>4</v>
      </c>
      <c r="T159" s="144">
        <v>3.5</v>
      </c>
      <c r="U159" s="144">
        <v>4</v>
      </c>
      <c r="V159" s="144">
        <v>4</v>
      </c>
      <c r="W159" s="144">
        <v>1</v>
      </c>
      <c r="X159" s="144">
        <v>4</v>
      </c>
      <c r="Y159" s="144">
        <v>4</v>
      </c>
      <c r="Z159" s="164">
        <v>4</v>
      </c>
      <c r="AA159" s="144">
        <v>4</v>
      </c>
      <c r="AB159" s="144">
        <v>4</v>
      </c>
      <c r="AC159" s="144">
        <v>4</v>
      </c>
      <c r="AD159" s="164">
        <v>4</v>
      </c>
      <c r="AE159" s="144">
        <v>2</v>
      </c>
      <c r="AF159" s="144">
        <v>4</v>
      </c>
      <c r="AG159" s="144">
        <v>4</v>
      </c>
      <c r="AH159" s="144">
        <v>4</v>
      </c>
      <c r="AI159" s="112"/>
      <c r="AJ159" s="112"/>
      <c r="AK159" s="112"/>
      <c r="AL159" s="112"/>
      <c r="AM159" s="112"/>
      <c r="AN159" s="52"/>
      <c r="AO159" s="112"/>
      <c r="AP159" s="112"/>
    </row>
    <row r="160" s="45" customFormat="1" ht="16.5" hidden="1" spans="1:42">
      <c r="A160" s="145"/>
      <c r="B160" s="138"/>
      <c r="C160" s="146" t="s">
        <v>190</v>
      </c>
      <c r="D160" s="144">
        <v>3</v>
      </c>
      <c r="E160" s="144">
        <v>2</v>
      </c>
      <c r="F160" s="144">
        <v>4.5</v>
      </c>
      <c r="G160" s="144">
        <v>4</v>
      </c>
      <c r="H160" s="144">
        <v>0.5</v>
      </c>
      <c r="I160" s="144">
        <v>3.5</v>
      </c>
      <c r="J160" s="144">
        <v>4.5</v>
      </c>
      <c r="K160" s="144"/>
      <c r="L160" s="144">
        <v>4.5</v>
      </c>
      <c r="M160" s="144">
        <v>4</v>
      </c>
      <c r="N160" s="144">
        <v>2</v>
      </c>
      <c r="O160" s="144">
        <v>3</v>
      </c>
      <c r="P160" s="144">
        <v>2</v>
      </c>
      <c r="Q160" s="144">
        <v>5.5</v>
      </c>
      <c r="R160" s="144">
        <v>4.5</v>
      </c>
      <c r="S160" s="144">
        <v>4.5</v>
      </c>
      <c r="T160" s="144">
        <v>4.5</v>
      </c>
      <c r="U160" s="144">
        <v>4.5</v>
      </c>
      <c r="V160" s="144">
        <v>2</v>
      </c>
      <c r="W160" s="144"/>
      <c r="X160" s="144">
        <v>4.5</v>
      </c>
      <c r="Y160" s="144">
        <v>4.5</v>
      </c>
      <c r="Z160" s="164">
        <v>4</v>
      </c>
      <c r="AA160" s="144">
        <v>4.5</v>
      </c>
      <c r="AB160" s="144">
        <v>3.5</v>
      </c>
      <c r="AC160" s="144">
        <v>1.5</v>
      </c>
      <c r="AD160" s="164">
        <v>2.5</v>
      </c>
      <c r="AE160" s="144"/>
      <c r="AF160" s="144">
        <v>2.5</v>
      </c>
      <c r="AG160" s="144">
        <v>3.5</v>
      </c>
      <c r="AH160" s="144">
        <v>3.5</v>
      </c>
      <c r="AI160" s="112"/>
      <c r="AJ160" s="112"/>
      <c r="AK160" s="112"/>
      <c r="AL160" s="112"/>
      <c r="AM160" s="112"/>
      <c r="AN160" s="52"/>
      <c r="AO160" s="112"/>
      <c r="AP160" s="112"/>
    </row>
    <row r="161" s="45" customFormat="1" ht="16.5" hidden="1" spans="1:42">
      <c r="A161" s="143" t="s">
        <v>45</v>
      </c>
      <c r="B161" s="138" t="s">
        <v>206</v>
      </c>
      <c r="C161" s="120" t="s">
        <v>193</v>
      </c>
      <c r="D161" s="144">
        <v>3</v>
      </c>
      <c r="E161" s="144">
        <v>4</v>
      </c>
      <c r="F161" s="144">
        <v>4</v>
      </c>
      <c r="G161" s="144">
        <v>4</v>
      </c>
      <c r="H161" s="144">
        <v>4</v>
      </c>
      <c r="I161" s="144">
        <v>4</v>
      </c>
      <c r="J161" s="144">
        <v>4</v>
      </c>
      <c r="K161" s="144">
        <v>4.5</v>
      </c>
      <c r="L161" s="144">
        <v>2</v>
      </c>
      <c r="M161" s="144">
        <v>4</v>
      </c>
      <c r="N161" s="144">
        <v>2</v>
      </c>
      <c r="O161" s="144">
        <v>4</v>
      </c>
      <c r="P161" s="144"/>
      <c r="Q161" s="144">
        <v>4</v>
      </c>
      <c r="R161" s="144">
        <v>4</v>
      </c>
      <c r="S161" s="144">
        <v>4</v>
      </c>
      <c r="T161" s="144">
        <v>2</v>
      </c>
      <c r="U161" s="144">
        <v>4</v>
      </c>
      <c r="V161" s="144">
        <v>4</v>
      </c>
      <c r="W161" s="164">
        <v>4</v>
      </c>
      <c r="X161" s="164">
        <v>2</v>
      </c>
      <c r="Y161" s="144">
        <v>4</v>
      </c>
      <c r="Z161" s="164">
        <v>4</v>
      </c>
      <c r="AA161" s="144">
        <v>4</v>
      </c>
      <c r="AB161" s="144">
        <v>4</v>
      </c>
      <c r="AC161" s="144">
        <v>4</v>
      </c>
      <c r="AD161" s="164">
        <v>4</v>
      </c>
      <c r="AE161" s="144"/>
      <c r="AF161" s="144"/>
      <c r="AG161" s="144" t="s">
        <v>207</v>
      </c>
      <c r="AH161" s="144">
        <v>4</v>
      </c>
      <c r="AI161" s="112">
        <f>IF(A161="","",COUNTIF(D161:AH162,"&gt;2")/2)</f>
        <v>24</v>
      </c>
      <c r="AJ161" s="112">
        <f>SUMPRODUCT(IFERROR((IFERROR(WEEKDAY($D$3:$AH$3,2),999)&lt;6)*D161:AH162,0))</f>
        <v>145</v>
      </c>
      <c r="AK161" s="112">
        <f>SUMPRODUCT((IFERROR(WEEKDAY($D$3:$AH$3,2),999)&lt;6)*D163:AH163)</f>
        <v>72.5</v>
      </c>
      <c r="AL161" s="112">
        <f>SUMPRODUCT(IFERROR((IFERROR(WEEKDAY($D$3:$AH$3,2),0)&gt;5)*D161:AH163,0))</f>
        <v>72.5</v>
      </c>
      <c r="AM161" s="112">
        <f>SUM(D161:AH163)</f>
        <v>290</v>
      </c>
      <c r="AN161" s="52" t="s">
        <v>189</v>
      </c>
      <c r="AO161" s="112">
        <f>SUMPRODUCT((IFERROR((D161:AH161+D162:AH162+D163:AH163),0)&gt;8)*1,IFERROR((D161:AH161+D162:AH162+D163:AH163-8),0))</f>
        <v>76.5</v>
      </c>
      <c r="AP161" s="112">
        <f>AM161-AO161</f>
        <v>213.5</v>
      </c>
    </row>
    <row r="162" s="45" customFormat="1" ht="16.5" hidden="1" spans="1:42">
      <c r="A162" s="143"/>
      <c r="B162" s="138"/>
      <c r="C162" s="120" t="s">
        <v>194</v>
      </c>
      <c r="D162" s="144">
        <v>4</v>
      </c>
      <c r="E162" s="144">
        <v>4</v>
      </c>
      <c r="F162" s="144">
        <v>4</v>
      </c>
      <c r="G162" s="144">
        <v>4</v>
      </c>
      <c r="H162" s="144">
        <v>4</v>
      </c>
      <c r="I162" s="144">
        <v>4</v>
      </c>
      <c r="J162" s="144">
        <v>4</v>
      </c>
      <c r="K162" s="144">
        <v>0</v>
      </c>
      <c r="L162" s="144">
        <v>4</v>
      </c>
      <c r="M162" s="144">
        <v>4</v>
      </c>
      <c r="N162" s="144">
        <v>4</v>
      </c>
      <c r="O162" s="144">
        <v>4</v>
      </c>
      <c r="P162" s="144">
        <v>4</v>
      </c>
      <c r="Q162" s="144">
        <v>4</v>
      </c>
      <c r="R162" s="144">
        <v>4</v>
      </c>
      <c r="S162" s="144">
        <v>4</v>
      </c>
      <c r="T162" s="144">
        <v>3.5</v>
      </c>
      <c r="U162" s="144">
        <v>4</v>
      </c>
      <c r="V162" s="144">
        <v>4</v>
      </c>
      <c r="W162" s="164">
        <v>1</v>
      </c>
      <c r="X162" s="164">
        <v>4</v>
      </c>
      <c r="Y162" s="144">
        <v>4</v>
      </c>
      <c r="Z162" s="164"/>
      <c r="AA162" s="144">
        <v>4</v>
      </c>
      <c r="AB162" s="144">
        <v>4</v>
      </c>
      <c r="AC162" s="144">
        <v>4</v>
      </c>
      <c r="AD162" s="164">
        <v>4</v>
      </c>
      <c r="AE162" s="144">
        <v>2</v>
      </c>
      <c r="AF162" s="144"/>
      <c r="AG162" s="144" t="s">
        <v>207</v>
      </c>
      <c r="AH162" s="144">
        <v>4</v>
      </c>
      <c r="AI162" s="112"/>
      <c r="AJ162" s="112"/>
      <c r="AK162" s="112"/>
      <c r="AL162" s="112"/>
      <c r="AM162" s="112"/>
      <c r="AN162" s="52"/>
      <c r="AO162" s="112"/>
      <c r="AP162" s="112"/>
    </row>
    <row r="163" s="45" customFormat="1" ht="16.5" hidden="1" spans="1:42">
      <c r="A163" s="143"/>
      <c r="B163" s="138"/>
      <c r="C163" s="120" t="s">
        <v>190</v>
      </c>
      <c r="D163" s="144">
        <v>3</v>
      </c>
      <c r="E163" s="144">
        <v>2</v>
      </c>
      <c r="F163" s="144">
        <v>4.5</v>
      </c>
      <c r="G163" s="144">
        <v>4</v>
      </c>
      <c r="H163" s="144">
        <v>0.5</v>
      </c>
      <c r="I163" s="144">
        <v>3.5</v>
      </c>
      <c r="J163" s="144">
        <v>4.5</v>
      </c>
      <c r="K163" s="144">
        <v>0</v>
      </c>
      <c r="L163" s="144">
        <v>4.5</v>
      </c>
      <c r="M163" s="144">
        <v>4</v>
      </c>
      <c r="N163" s="144">
        <v>2</v>
      </c>
      <c r="O163" s="144">
        <v>3</v>
      </c>
      <c r="P163" s="144">
        <v>2</v>
      </c>
      <c r="Q163" s="144">
        <v>5.5</v>
      </c>
      <c r="R163" s="144">
        <v>4.5</v>
      </c>
      <c r="S163" s="144">
        <v>4.5</v>
      </c>
      <c r="T163" s="144">
        <v>4.5</v>
      </c>
      <c r="U163" s="144">
        <v>4.5</v>
      </c>
      <c r="V163" s="144">
        <v>2</v>
      </c>
      <c r="W163" s="164"/>
      <c r="X163" s="164">
        <v>4.5</v>
      </c>
      <c r="Y163" s="144">
        <v>4.5</v>
      </c>
      <c r="Z163" s="164"/>
      <c r="AA163" s="144">
        <v>4.5</v>
      </c>
      <c r="AB163" s="144">
        <v>3.5</v>
      </c>
      <c r="AC163" s="144">
        <v>2</v>
      </c>
      <c r="AD163" s="164">
        <v>2.5</v>
      </c>
      <c r="AE163" s="144"/>
      <c r="AF163" s="144"/>
      <c r="AG163" s="144"/>
      <c r="AH163" s="144">
        <v>3.5</v>
      </c>
      <c r="AI163" s="112"/>
      <c r="AJ163" s="112"/>
      <c r="AK163" s="112"/>
      <c r="AL163" s="112"/>
      <c r="AM163" s="112"/>
      <c r="AN163" s="52"/>
      <c r="AO163" s="112"/>
      <c r="AP163" s="112"/>
    </row>
    <row r="164" s="45" customFormat="1" ht="16.5" hidden="1" spans="1:42">
      <c r="A164" s="143" t="s">
        <v>46</v>
      </c>
      <c r="B164" s="138" t="s">
        <v>206</v>
      </c>
      <c r="C164" s="120" t="s">
        <v>193</v>
      </c>
      <c r="D164" s="144">
        <v>3</v>
      </c>
      <c r="E164" s="144">
        <v>3</v>
      </c>
      <c r="F164" s="144">
        <v>4</v>
      </c>
      <c r="G164" s="144">
        <v>4</v>
      </c>
      <c r="H164" s="144"/>
      <c r="I164" s="144">
        <v>4</v>
      </c>
      <c r="J164" s="144">
        <v>4</v>
      </c>
      <c r="K164" s="144">
        <v>4</v>
      </c>
      <c r="L164" s="144">
        <v>2</v>
      </c>
      <c r="M164" s="144">
        <v>4</v>
      </c>
      <c r="N164" s="144">
        <v>4</v>
      </c>
      <c r="O164" s="144">
        <v>4</v>
      </c>
      <c r="P164" s="144">
        <v>4</v>
      </c>
      <c r="Q164" s="144">
        <v>4</v>
      </c>
      <c r="R164" s="144" t="s">
        <v>208</v>
      </c>
      <c r="S164" s="144">
        <v>4</v>
      </c>
      <c r="T164" s="144">
        <v>1</v>
      </c>
      <c r="U164" s="144">
        <v>4</v>
      </c>
      <c r="V164" s="144">
        <v>4</v>
      </c>
      <c r="W164" s="144">
        <v>4</v>
      </c>
      <c r="X164" s="164">
        <v>4</v>
      </c>
      <c r="Y164" s="144">
        <v>4</v>
      </c>
      <c r="Z164" s="144">
        <v>4</v>
      </c>
      <c r="AA164" s="144">
        <v>4</v>
      </c>
      <c r="AB164" s="144"/>
      <c r="AC164" s="144">
        <v>4</v>
      </c>
      <c r="AD164" s="144">
        <v>4</v>
      </c>
      <c r="AE164" s="144">
        <v>4</v>
      </c>
      <c r="AF164" s="144">
        <v>4</v>
      </c>
      <c r="AG164" s="144">
        <v>4</v>
      </c>
      <c r="AH164" s="144">
        <v>4</v>
      </c>
      <c r="AI164" s="112">
        <f>IF(A164="","",COUNTIF(D164:AH165,"&gt;2")/2)</f>
        <v>24.5</v>
      </c>
      <c r="AJ164" s="112">
        <f>SUMPRODUCT(IFERROR((IFERROR(WEEKDAY($D$3:$AH$3,2),999)&lt;6)*D164:AH165,0))</f>
        <v>151</v>
      </c>
      <c r="AK164" s="112">
        <f>SUMPRODUCT((IFERROR(WEEKDAY($D$3:$AH$3,2),999)&lt;6)*D166:AH166)</f>
        <v>66</v>
      </c>
      <c r="AL164" s="112">
        <f>SUMPRODUCT(IFERROR((IFERROR(WEEKDAY($D$3:$AH$3,2),0)&gt;5)*D164:AH166,0))</f>
        <v>62.5</v>
      </c>
      <c r="AM164" s="112">
        <f>SUM(D164:AH166)</f>
        <v>279.5</v>
      </c>
      <c r="AN164" s="52" t="s">
        <v>189</v>
      </c>
      <c r="AO164" s="112">
        <f>SUMPRODUCT((IFERROR((D164:AH164+D165:AH165+D166:AH166),0)&gt;8)*1,IFERROR((D164:AH164+D165:AH165+D166:AH166-8),0))</f>
        <v>71</v>
      </c>
      <c r="AP164" s="112">
        <f>AM164-AO164</f>
        <v>208.5</v>
      </c>
    </row>
    <row r="165" s="45" customFormat="1" ht="16.5" hidden="1" spans="1:42">
      <c r="A165" s="143"/>
      <c r="B165" s="138"/>
      <c r="C165" s="120" t="s">
        <v>194</v>
      </c>
      <c r="D165" s="144">
        <v>4</v>
      </c>
      <c r="E165" s="144">
        <v>4</v>
      </c>
      <c r="F165" s="144">
        <v>4</v>
      </c>
      <c r="G165" s="144">
        <v>4</v>
      </c>
      <c r="H165" s="144"/>
      <c r="I165" s="144">
        <v>4</v>
      </c>
      <c r="J165" s="144">
        <v>4</v>
      </c>
      <c r="K165" s="144">
        <v>0.5</v>
      </c>
      <c r="L165" s="144">
        <v>4</v>
      </c>
      <c r="M165" s="144">
        <v>4</v>
      </c>
      <c r="N165" s="144">
        <v>4</v>
      </c>
      <c r="O165" s="144">
        <v>4</v>
      </c>
      <c r="P165" s="144">
        <v>4</v>
      </c>
      <c r="Q165" s="144">
        <v>3</v>
      </c>
      <c r="R165" s="144" t="s">
        <v>208</v>
      </c>
      <c r="S165" s="144">
        <v>4</v>
      </c>
      <c r="T165" s="144">
        <v>3.5</v>
      </c>
      <c r="U165" s="144">
        <v>4</v>
      </c>
      <c r="V165" s="144">
        <v>1</v>
      </c>
      <c r="W165" s="144">
        <v>1</v>
      </c>
      <c r="X165" s="164">
        <v>4</v>
      </c>
      <c r="Y165" s="144">
        <v>4</v>
      </c>
      <c r="Z165" s="144">
        <v>4</v>
      </c>
      <c r="AA165" s="144">
        <v>4</v>
      </c>
      <c r="AB165" s="144"/>
      <c r="AC165" s="144">
        <v>4</v>
      </c>
      <c r="AD165" s="144">
        <v>4</v>
      </c>
      <c r="AE165" s="144">
        <v>2</v>
      </c>
      <c r="AF165" s="144">
        <v>1</v>
      </c>
      <c r="AG165" s="144">
        <v>4</v>
      </c>
      <c r="AH165" s="144">
        <v>4</v>
      </c>
      <c r="AI165" s="112"/>
      <c r="AJ165" s="112"/>
      <c r="AK165" s="112"/>
      <c r="AL165" s="112"/>
      <c r="AM165" s="112"/>
      <c r="AN165" s="52"/>
      <c r="AO165" s="112"/>
      <c r="AP165" s="112"/>
    </row>
    <row r="166" s="45" customFormat="1" ht="16.5" hidden="1" spans="1:42">
      <c r="A166" s="143"/>
      <c r="B166" s="138"/>
      <c r="C166" s="120" t="s">
        <v>190</v>
      </c>
      <c r="D166" s="144">
        <v>3</v>
      </c>
      <c r="E166" s="144">
        <v>2</v>
      </c>
      <c r="F166" s="144">
        <v>4.5</v>
      </c>
      <c r="G166" s="144">
        <v>4</v>
      </c>
      <c r="H166" s="144">
        <v>0</v>
      </c>
      <c r="I166" s="144">
        <v>3.5</v>
      </c>
      <c r="J166" s="144">
        <v>4.5</v>
      </c>
      <c r="K166" s="144"/>
      <c r="L166" s="144">
        <v>4.5</v>
      </c>
      <c r="M166" s="144">
        <v>4</v>
      </c>
      <c r="N166" s="144">
        <v>2</v>
      </c>
      <c r="O166" s="144">
        <v>3</v>
      </c>
      <c r="P166" s="144">
        <v>2</v>
      </c>
      <c r="Q166" s="144"/>
      <c r="R166" s="144"/>
      <c r="S166" s="144">
        <v>4.5</v>
      </c>
      <c r="T166" s="144">
        <v>4.5</v>
      </c>
      <c r="U166" s="144">
        <v>4.5</v>
      </c>
      <c r="V166" s="144"/>
      <c r="W166" s="144"/>
      <c r="X166" s="164">
        <v>4.5</v>
      </c>
      <c r="Y166" s="144">
        <v>4.5</v>
      </c>
      <c r="Z166" s="144">
        <v>3.5</v>
      </c>
      <c r="AA166" s="144">
        <v>4.5</v>
      </c>
      <c r="AB166" s="144"/>
      <c r="AC166" s="144">
        <v>1.5</v>
      </c>
      <c r="AD166" s="144">
        <v>2.5</v>
      </c>
      <c r="AE166" s="144"/>
      <c r="AF166" s="144"/>
      <c r="AG166" s="144">
        <v>3.5</v>
      </c>
      <c r="AH166" s="144">
        <v>3.5</v>
      </c>
      <c r="AI166" s="112"/>
      <c r="AJ166" s="112"/>
      <c r="AK166" s="112"/>
      <c r="AL166" s="112"/>
      <c r="AM166" s="112"/>
      <c r="AN166" s="52"/>
      <c r="AO166" s="112"/>
      <c r="AP166" s="112"/>
    </row>
    <row r="167" s="45" customFormat="1" ht="16.5" hidden="1" spans="1:42">
      <c r="A167" s="143" t="s">
        <v>43</v>
      </c>
      <c r="B167" s="138" t="s">
        <v>206</v>
      </c>
      <c r="C167" s="120" t="s">
        <v>193</v>
      </c>
      <c r="D167" s="144">
        <v>3</v>
      </c>
      <c r="E167" s="144">
        <v>4</v>
      </c>
      <c r="F167" s="144">
        <v>4</v>
      </c>
      <c r="G167" s="144"/>
      <c r="H167" s="144">
        <v>4</v>
      </c>
      <c r="I167" s="144">
        <v>4</v>
      </c>
      <c r="J167" s="144">
        <v>4</v>
      </c>
      <c r="K167" s="144">
        <v>4</v>
      </c>
      <c r="L167" s="144">
        <v>2</v>
      </c>
      <c r="M167" s="144">
        <v>4</v>
      </c>
      <c r="N167" s="144">
        <v>4</v>
      </c>
      <c r="O167" s="144">
        <v>4</v>
      </c>
      <c r="P167" s="144">
        <v>4</v>
      </c>
      <c r="Q167" s="144">
        <v>4</v>
      </c>
      <c r="R167" s="144">
        <v>4</v>
      </c>
      <c r="S167" s="144">
        <v>4</v>
      </c>
      <c r="T167" s="144">
        <v>2</v>
      </c>
      <c r="U167" s="144">
        <v>4</v>
      </c>
      <c r="V167" s="144">
        <v>4</v>
      </c>
      <c r="W167" s="144"/>
      <c r="X167" s="144">
        <v>4</v>
      </c>
      <c r="Y167" s="144">
        <v>4</v>
      </c>
      <c r="Z167" s="144">
        <v>4</v>
      </c>
      <c r="AA167" s="144">
        <v>4</v>
      </c>
      <c r="AB167" s="144">
        <v>4</v>
      </c>
      <c r="AC167" s="144">
        <v>4</v>
      </c>
      <c r="AD167" s="144">
        <v>4</v>
      </c>
      <c r="AE167" s="144">
        <v>4</v>
      </c>
      <c r="AF167" s="144"/>
      <c r="AG167" s="144">
        <v>4</v>
      </c>
      <c r="AH167" s="144">
        <v>4</v>
      </c>
      <c r="AI167" s="112">
        <f>IF(A167="","",COUNTIF(D167:AH168,"&gt;2")/2)</f>
        <v>26</v>
      </c>
      <c r="AJ167" s="112">
        <f>SUMPRODUCT(IFERROR((IFERROR(WEEKDAY($D$3:$AH$3,2),999)&lt;6)*D167:AH168,0))</f>
        <v>156.5</v>
      </c>
      <c r="AK167" s="112">
        <f>SUMPRODUCT((IFERROR(WEEKDAY($D$3:$AH$3,2),999)&lt;6)*D169:AH169)</f>
        <v>67.5</v>
      </c>
      <c r="AL167" s="112">
        <f>SUMPRODUCT(IFERROR((IFERROR(WEEKDAY($D$3:$AH$3,2),0)&gt;5)*D167:AH169,0))</f>
        <v>71.5</v>
      </c>
      <c r="AM167" s="112">
        <f>SUM(D167:AH169)</f>
        <v>295.5</v>
      </c>
      <c r="AN167" s="52" t="s">
        <v>189</v>
      </c>
      <c r="AO167" s="112">
        <f>SUMPRODUCT((IFERROR((D167:AH167+D168:AH168+D169:AH169),0)&gt;8)*1,IFERROR((D167:AH167+D168:AH168+D169:AH169-8),0))</f>
        <v>80</v>
      </c>
      <c r="AP167" s="112">
        <f>AM167-AO167</f>
        <v>215.5</v>
      </c>
    </row>
    <row r="168" s="45" customFormat="1" ht="16.5" hidden="1" spans="1:42">
      <c r="A168" s="143"/>
      <c r="B168" s="138"/>
      <c r="C168" s="120" t="s">
        <v>194</v>
      </c>
      <c r="D168" s="144">
        <v>4</v>
      </c>
      <c r="E168" s="144">
        <v>4</v>
      </c>
      <c r="F168" s="144">
        <v>4</v>
      </c>
      <c r="G168" s="144"/>
      <c r="H168" s="144">
        <v>4</v>
      </c>
      <c r="I168" s="144">
        <v>4</v>
      </c>
      <c r="J168" s="144">
        <v>4</v>
      </c>
      <c r="K168" s="144">
        <v>0.5</v>
      </c>
      <c r="L168" s="144">
        <v>4</v>
      </c>
      <c r="M168" s="144">
        <v>4</v>
      </c>
      <c r="N168" s="144">
        <v>4</v>
      </c>
      <c r="O168" s="144">
        <v>4</v>
      </c>
      <c r="P168" s="144">
        <v>4</v>
      </c>
      <c r="Q168" s="144">
        <v>4</v>
      </c>
      <c r="R168" s="144">
        <v>4</v>
      </c>
      <c r="S168" s="144">
        <v>4</v>
      </c>
      <c r="T168" s="144">
        <v>3</v>
      </c>
      <c r="U168" s="144">
        <v>4</v>
      </c>
      <c r="V168" s="144">
        <v>4</v>
      </c>
      <c r="W168" s="144"/>
      <c r="X168" s="144">
        <v>4</v>
      </c>
      <c r="Y168" s="144">
        <v>4</v>
      </c>
      <c r="Z168" s="144">
        <v>4</v>
      </c>
      <c r="AA168" s="144">
        <v>4</v>
      </c>
      <c r="AB168" s="144">
        <v>4</v>
      </c>
      <c r="AC168" s="144">
        <v>4</v>
      </c>
      <c r="AD168" s="144">
        <v>4</v>
      </c>
      <c r="AE168" s="144">
        <v>2</v>
      </c>
      <c r="AF168" s="144"/>
      <c r="AG168" s="144">
        <v>4</v>
      </c>
      <c r="AH168" s="144">
        <v>4</v>
      </c>
      <c r="AI168" s="112"/>
      <c r="AJ168" s="112"/>
      <c r="AK168" s="112"/>
      <c r="AL168" s="112"/>
      <c r="AM168" s="112"/>
      <c r="AN168" s="52"/>
      <c r="AO168" s="112"/>
      <c r="AP168" s="112"/>
    </row>
    <row r="169" s="45" customFormat="1" ht="16.5" hidden="1" spans="1:42">
      <c r="A169" s="143"/>
      <c r="B169" s="138"/>
      <c r="C169" s="120" t="s">
        <v>190</v>
      </c>
      <c r="D169" s="144">
        <v>3</v>
      </c>
      <c r="E169" s="144">
        <v>2</v>
      </c>
      <c r="F169" s="144">
        <v>0.5</v>
      </c>
      <c r="G169" s="144">
        <v>0</v>
      </c>
      <c r="H169" s="144">
        <v>0.5</v>
      </c>
      <c r="I169" s="144">
        <v>3.5</v>
      </c>
      <c r="J169" s="144">
        <v>4.5</v>
      </c>
      <c r="K169" s="144"/>
      <c r="L169" s="144">
        <v>4.5</v>
      </c>
      <c r="M169" s="144">
        <v>4</v>
      </c>
      <c r="N169" s="144">
        <v>2</v>
      </c>
      <c r="O169" s="144">
        <v>3</v>
      </c>
      <c r="P169" s="144">
        <v>2</v>
      </c>
      <c r="Q169" s="144">
        <v>5.5</v>
      </c>
      <c r="R169" s="144">
        <v>4.5</v>
      </c>
      <c r="S169" s="144">
        <v>4.5</v>
      </c>
      <c r="T169" s="144"/>
      <c r="U169" s="144">
        <v>4.5</v>
      </c>
      <c r="V169" s="144">
        <v>2</v>
      </c>
      <c r="W169" s="144"/>
      <c r="X169" s="144">
        <v>4.5</v>
      </c>
      <c r="Y169" s="144">
        <v>4.5</v>
      </c>
      <c r="Z169" s="144">
        <v>4</v>
      </c>
      <c r="AA169" s="144">
        <v>4.5</v>
      </c>
      <c r="AB169" s="144">
        <v>3.5</v>
      </c>
      <c r="AC169" s="144">
        <v>2</v>
      </c>
      <c r="AD169" s="144">
        <v>2.5</v>
      </c>
      <c r="AE169" s="144"/>
      <c r="AF169" s="144"/>
      <c r="AG169" s="144">
        <v>3.5</v>
      </c>
      <c r="AH169" s="144">
        <v>3.5</v>
      </c>
      <c r="AI169" s="112"/>
      <c r="AJ169" s="112"/>
      <c r="AK169" s="112"/>
      <c r="AL169" s="112"/>
      <c r="AM169" s="112"/>
      <c r="AN169" s="52"/>
      <c r="AO169" s="112"/>
      <c r="AP169" s="112"/>
    </row>
    <row r="170" s="45" customFormat="1" ht="16.5" hidden="1" spans="1:42">
      <c r="A170" s="143" t="s">
        <v>44</v>
      </c>
      <c r="B170" s="138" t="s">
        <v>206</v>
      </c>
      <c r="C170" s="120" t="s">
        <v>193</v>
      </c>
      <c r="D170" s="144">
        <v>4</v>
      </c>
      <c r="E170" s="144">
        <v>4</v>
      </c>
      <c r="F170" s="144">
        <v>4</v>
      </c>
      <c r="G170" s="144">
        <v>4</v>
      </c>
      <c r="H170" s="144">
        <v>4</v>
      </c>
      <c r="I170" s="144">
        <v>4</v>
      </c>
      <c r="J170" s="144">
        <v>4</v>
      </c>
      <c r="K170" s="144">
        <v>4</v>
      </c>
      <c r="L170" s="144">
        <v>2</v>
      </c>
      <c r="M170" s="144">
        <v>4</v>
      </c>
      <c r="N170" s="144">
        <v>4</v>
      </c>
      <c r="O170" s="144">
        <v>4</v>
      </c>
      <c r="P170" s="144">
        <v>4</v>
      </c>
      <c r="Q170" s="144">
        <v>4</v>
      </c>
      <c r="R170" s="144">
        <v>4</v>
      </c>
      <c r="S170" s="144">
        <v>4</v>
      </c>
      <c r="T170" s="144">
        <v>2</v>
      </c>
      <c r="U170" s="144">
        <v>4</v>
      </c>
      <c r="V170" s="144">
        <v>4</v>
      </c>
      <c r="W170" s="144">
        <v>4</v>
      </c>
      <c r="X170" s="144">
        <v>4</v>
      </c>
      <c r="Y170" s="144">
        <v>4</v>
      </c>
      <c r="Z170" s="144">
        <v>4</v>
      </c>
      <c r="AA170" s="144">
        <v>4</v>
      </c>
      <c r="AB170" s="144">
        <v>4</v>
      </c>
      <c r="AC170" s="144">
        <v>4</v>
      </c>
      <c r="AD170" s="144">
        <v>4</v>
      </c>
      <c r="AE170" s="144">
        <v>4</v>
      </c>
      <c r="AF170" s="144">
        <v>4</v>
      </c>
      <c r="AG170" s="144"/>
      <c r="AH170" s="144"/>
      <c r="AI170" s="112">
        <f>IF(A170="","",COUNTIF(D170:AH171,"&gt;2")/2)</f>
        <v>26.5</v>
      </c>
      <c r="AJ170" s="112">
        <f>SUMPRODUCT(IFERROR((IFERROR(WEEKDAY($D$3:$AH$3,2),999)&lt;6)*D170:AH171,0))</f>
        <v>158</v>
      </c>
      <c r="AK170" s="112">
        <f>SUMPRODUCT((IFERROR(WEEKDAY($D$3:$AH$3,2),999)&lt;6)*D172:AH172)</f>
        <v>75</v>
      </c>
      <c r="AL170" s="112">
        <f>SUMPRODUCT(IFERROR((IFERROR(WEEKDAY($D$3:$AH$3,2),0)&gt;5)*D170:AH172,0))</f>
        <v>76</v>
      </c>
      <c r="AM170" s="112">
        <f>SUM(D170:AH172)</f>
        <v>309</v>
      </c>
      <c r="AN170" s="52" t="s">
        <v>189</v>
      </c>
      <c r="AO170" s="112">
        <f>SUMPRODUCT((IFERROR((D170:AH170+D171:AH171+D172:AH172),0)&gt;8)*1,IFERROR((D170:AH170+D171:AH171+D172:AH172-8),0))</f>
        <v>85.5</v>
      </c>
      <c r="AP170" s="112">
        <f>AM170-AO170</f>
        <v>223.5</v>
      </c>
    </row>
    <row r="171" s="45" customFormat="1" ht="16.5" hidden="1" spans="1:42">
      <c r="A171" s="143"/>
      <c r="B171" s="138"/>
      <c r="C171" s="120" t="s">
        <v>194</v>
      </c>
      <c r="D171" s="144">
        <v>4</v>
      </c>
      <c r="E171" s="144">
        <v>4</v>
      </c>
      <c r="F171" s="144">
        <v>4</v>
      </c>
      <c r="G171" s="144">
        <v>4</v>
      </c>
      <c r="H171" s="144">
        <v>4</v>
      </c>
      <c r="I171" s="144">
        <v>4</v>
      </c>
      <c r="J171" s="144">
        <v>4</v>
      </c>
      <c r="K171" s="144">
        <v>0.5</v>
      </c>
      <c r="L171" s="144">
        <v>4</v>
      </c>
      <c r="M171" s="144">
        <v>4</v>
      </c>
      <c r="N171" s="144">
        <v>4</v>
      </c>
      <c r="O171" s="144">
        <v>4</v>
      </c>
      <c r="P171" s="144">
        <v>4</v>
      </c>
      <c r="Q171" s="144">
        <v>4</v>
      </c>
      <c r="R171" s="144">
        <v>4</v>
      </c>
      <c r="S171" s="144">
        <v>4</v>
      </c>
      <c r="T171" s="144">
        <v>3.5</v>
      </c>
      <c r="U171" s="144">
        <v>4</v>
      </c>
      <c r="V171" s="144">
        <v>4</v>
      </c>
      <c r="W171" s="144">
        <v>1</v>
      </c>
      <c r="X171" s="144">
        <v>4</v>
      </c>
      <c r="Y171" s="144">
        <v>4</v>
      </c>
      <c r="Z171" s="144">
        <v>4</v>
      </c>
      <c r="AA171" s="144">
        <v>4</v>
      </c>
      <c r="AB171" s="144">
        <v>4</v>
      </c>
      <c r="AC171" s="144">
        <v>4</v>
      </c>
      <c r="AD171" s="144">
        <v>4</v>
      </c>
      <c r="AE171" s="144">
        <v>2</v>
      </c>
      <c r="AF171" s="144">
        <v>4</v>
      </c>
      <c r="AG171" s="144"/>
      <c r="AH171" s="144" t="s">
        <v>209</v>
      </c>
      <c r="AI171" s="112"/>
      <c r="AJ171" s="112"/>
      <c r="AK171" s="112"/>
      <c r="AL171" s="112"/>
      <c r="AM171" s="112"/>
      <c r="AN171" s="52"/>
      <c r="AO171" s="112"/>
      <c r="AP171" s="112"/>
    </row>
    <row r="172" s="45" customFormat="1" ht="16.5" hidden="1" spans="1:42">
      <c r="A172" s="143"/>
      <c r="B172" s="138"/>
      <c r="C172" s="120" t="s">
        <v>190</v>
      </c>
      <c r="D172" s="144">
        <v>3</v>
      </c>
      <c r="E172" s="144">
        <v>2</v>
      </c>
      <c r="F172" s="144">
        <v>4.5</v>
      </c>
      <c r="G172" s="144">
        <v>4</v>
      </c>
      <c r="H172" s="144">
        <v>0.5</v>
      </c>
      <c r="I172" s="144">
        <v>3.5</v>
      </c>
      <c r="J172" s="144">
        <v>4.5</v>
      </c>
      <c r="K172" s="144"/>
      <c r="L172" s="144">
        <v>4.5</v>
      </c>
      <c r="M172" s="144">
        <v>4</v>
      </c>
      <c r="N172" s="144">
        <v>2</v>
      </c>
      <c r="O172" s="144">
        <v>3</v>
      </c>
      <c r="P172" s="144">
        <v>2</v>
      </c>
      <c r="Q172" s="144">
        <v>5.5</v>
      </c>
      <c r="R172" s="144">
        <v>4.5</v>
      </c>
      <c r="S172" s="144">
        <v>4.5</v>
      </c>
      <c r="T172" s="144">
        <v>4.5</v>
      </c>
      <c r="U172" s="144">
        <v>4.5</v>
      </c>
      <c r="V172" s="144">
        <v>2</v>
      </c>
      <c r="W172" s="144"/>
      <c r="X172" s="144">
        <v>4.5</v>
      </c>
      <c r="Y172" s="144">
        <v>4.5</v>
      </c>
      <c r="Z172" s="144">
        <v>3.5</v>
      </c>
      <c r="AA172" s="144">
        <v>4.5</v>
      </c>
      <c r="AB172" s="144">
        <v>3.5</v>
      </c>
      <c r="AC172" s="144">
        <v>1.5</v>
      </c>
      <c r="AD172" s="144">
        <v>2.5</v>
      </c>
      <c r="AE172" s="144"/>
      <c r="AF172" s="144">
        <v>2.5</v>
      </c>
      <c r="AG172" s="144"/>
      <c r="AH172" s="144"/>
      <c r="AI172" s="112"/>
      <c r="AJ172" s="112"/>
      <c r="AK172" s="112"/>
      <c r="AL172" s="112"/>
      <c r="AM172" s="112"/>
      <c r="AN172" s="52"/>
      <c r="AO172" s="112"/>
      <c r="AP172" s="112"/>
    </row>
    <row r="173" s="45" customFormat="1" ht="16.5" hidden="1" spans="1:42">
      <c r="A173" s="143" t="s">
        <v>114</v>
      </c>
      <c r="B173" s="138" t="s">
        <v>206</v>
      </c>
      <c r="C173" s="120" t="s">
        <v>193</v>
      </c>
      <c r="D173" s="144" t="s">
        <v>210</v>
      </c>
      <c r="E173" s="144" t="s">
        <v>210</v>
      </c>
      <c r="F173" s="144">
        <v>4</v>
      </c>
      <c r="G173" s="144">
        <v>4</v>
      </c>
      <c r="H173" s="144">
        <v>4</v>
      </c>
      <c r="I173" s="144"/>
      <c r="J173" s="144">
        <v>4</v>
      </c>
      <c r="K173" s="144">
        <v>4</v>
      </c>
      <c r="L173" s="144"/>
      <c r="M173" s="144">
        <v>4</v>
      </c>
      <c r="N173" s="144">
        <v>4</v>
      </c>
      <c r="O173" s="144">
        <v>4</v>
      </c>
      <c r="P173" s="144">
        <v>4</v>
      </c>
      <c r="Q173" s="144">
        <v>4</v>
      </c>
      <c r="R173" s="144">
        <v>4</v>
      </c>
      <c r="S173" s="144"/>
      <c r="T173" s="144">
        <v>2</v>
      </c>
      <c r="U173" s="144">
        <v>4</v>
      </c>
      <c r="V173" s="144">
        <v>4</v>
      </c>
      <c r="W173" s="144">
        <v>3.5</v>
      </c>
      <c r="X173" s="144">
        <v>4</v>
      </c>
      <c r="Y173" s="144">
        <v>4</v>
      </c>
      <c r="Z173" s="144">
        <v>4</v>
      </c>
      <c r="AA173" s="144">
        <v>4</v>
      </c>
      <c r="AB173" s="144">
        <v>4</v>
      </c>
      <c r="AC173" s="144">
        <v>4</v>
      </c>
      <c r="AD173" s="144">
        <v>4</v>
      </c>
      <c r="AE173" s="144">
        <v>4</v>
      </c>
      <c r="AF173" s="144">
        <v>4</v>
      </c>
      <c r="AG173" s="144">
        <v>4</v>
      </c>
      <c r="AH173" s="144">
        <v>4</v>
      </c>
      <c r="AI173" s="112">
        <f>IF(A173="","",COUNTIF(D173:AH174,"&gt;2")/2)</f>
        <v>24.5</v>
      </c>
      <c r="AJ173" s="112">
        <f>SUMPRODUCT(IFERROR((IFERROR(WEEKDAY($D$3:$AH$3,2),999)&lt;6)*D173:AH174,0))</f>
        <v>146</v>
      </c>
      <c r="AK173" s="112">
        <f>SUMPRODUCT((IFERROR(WEEKDAY($D$3:$AH$3,2),999)&lt;6)*D175:AH175)</f>
        <v>69</v>
      </c>
      <c r="AL173" s="112">
        <f>SUMPRODUCT(IFERROR((IFERROR(WEEKDAY($D$3:$AH$3,2),0)&gt;5)*D173:AH175,0))</f>
        <v>64.5</v>
      </c>
      <c r="AM173" s="112">
        <f>SUM(D173:AH175)</f>
        <v>279.5</v>
      </c>
      <c r="AN173" s="52" t="s">
        <v>189</v>
      </c>
      <c r="AO173" s="112">
        <f>SUMPRODUCT((IFERROR((D173:AH173+D174:AH174+D175:AH175),0)&gt;8)*1,IFERROR((D173:AH173+D174:AH174+D175:AH175-8),0))</f>
        <v>76.5</v>
      </c>
      <c r="AP173" s="112">
        <f>AM173-AO173</f>
        <v>203</v>
      </c>
    </row>
    <row r="174" s="45" customFormat="1" ht="16.5" hidden="1" spans="1:42">
      <c r="A174" s="143"/>
      <c r="B174" s="138"/>
      <c r="C174" s="120" t="s">
        <v>194</v>
      </c>
      <c r="D174" s="144" t="s">
        <v>210</v>
      </c>
      <c r="E174" s="144">
        <v>4</v>
      </c>
      <c r="F174" s="144">
        <v>4</v>
      </c>
      <c r="G174" s="144">
        <v>4</v>
      </c>
      <c r="H174" s="144">
        <v>4</v>
      </c>
      <c r="I174" s="144"/>
      <c r="J174" s="144">
        <v>4</v>
      </c>
      <c r="K174" s="144">
        <v>0.5</v>
      </c>
      <c r="L174" s="144"/>
      <c r="M174" s="144">
        <v>4</v>
      </c>
      <c r="N174" s="144">
        <v>4</v>
      </c>
      <c r="O174" s="144">
        <v>4</v>
      </c>
      <c r="P174" s="144">
        <v>4</v>
      </c>
      <c r="Q174" s="144">
        <v>4</v>
      </c>
      <c r="R174" s="144">
        <v>4</v>
      </c>
      <c r="S174" s="144"/>
      <c r="T174" s="144">
        <v>3.5</v>
      </c>
      <c r="U174" s="144">
        <v>4</v>
      </c>
      <c r="V174" s="144">
        <v>4</v>
      </c>
      <c r="W174" s="144">
        <v>1</v>
      </c>
      <c r="X174" s="144">
        <v>4</v>
      </c>
      <c r="Y174" s="144">
        <v>4</v>
      </c>
      <c r="Z174" s="144">
        <v>4</v>
      </c>
      <c r="AA174" s="144">
        <v>4</v>
      </c>
      <c r="AB174" s="144">
        <v>4</v>
      </c>
      <c r="AC174" s="144">
        <v>4</v>
      </c>
      <c r="AD174" s="144">
        <v>4</v>
      </c>
      <c r="AE174" s="144"/>
      <c r="AF174" s="144">
        <v>4</v>
      </c>
      <c r="AG174" s="144">
        <v>4</v>
      </c>
      <c r="AH174" s="144">
        <v>4</v>
      </c>
      <c r="AI174" s="112"/>
      <c r="AJ174" s="112"/>
      <c r="AK174" s="112"/>
      <c r="AL174" s="112"/>
      <c r="AM174" s="112"/>
      <c r="AN174" s="52"/>
      <c r="AO174" s="112"/>
      <c r="AP174" s="112"/>
    </row>
    <row r="175" s="45" customFormat="1" ht="16.5" hidden="1" spans="1:42">
      <c r="A175" s="143"/>
      <c r="B175" s="138"/>
      <c r="C175" s="120" t="s">
        <v>190</v>
      </c>
      <c r="D175" s="144">
        <v>0</v>
      </c>
      <c r="E175" s="144">
        <v>2</v>
      </c>
      <c r="F175" s="144">
        <v>4.5</v>
      </c>
      <c r="G175" s="144">
        <v>4</v>
      </c>
      <c r="H175" s="144">
        <v>0.5</v>
      </c>
      <c r="I175" s="144">
        <v>0</v>
      </c>
      <c r="J175" s="144">
        <v>4</v>
      </c>
      <c r="K175" s="144"/>
      <c r="L175" s="144">
        <v>0</v>
      </c>
      <c r="M175" s="144">
        <v>3.5</v>
      </c>
      <c r="N175" s="144">
        <v>2</v>
      </c>
      <c r="O175" s="144">
        <v>3</v>
      </c>
      <c r="P175" s="144">
        <v>2</v>
      </c>
      <c r="Q175" s="144">
        <v>5.5</v>
      </c>
      <c r="R175" s="144">
        <v>4.5</v>
      </c>
      <c r="S175" s="144"/>
      <c r="T175" s="144">
        <v>4.5</v>
      </c>
      <c r="U175" s="144">
        <v>4.5</v>
      </c>
      <c r="V175" s="144">
        <v>2</v>
      </c>
      <c r="W175" s="144"/>
      <c r="X175" s="144">
        <v>4.5</v>
      </c>
      <c r="Y175" s="144">
        <v>4.5</v>
      </c>
      <c r="Z175" s="144">
        <v>3.5</v>
      </c>
      <c r="AA175" s="144">
        <v>4.5</v>
      </c>
      <c r="AB175" s="144">
        <v>3.5</v>
      </c>
      <c r="AC175" s="144">
        <v>2</v>
      </c>
      <c r="AD175" s="144">
        <v>2.5</v>
      </c>
      <c r="AE175" s="144"/>
      <c r="AF175" s="144">
        <v>2.5</v>
      </c>
      <c r="AG175" s="144">
        <v>3.5</v>
      </c>
      <c r="AH175" s="144">
        <v>3.5</v>
      </c>
      <c r="AI175" s="112"/>
      <c r="AJ175" s="112"/>
      <c r="AK175" s="112"/>
      <c r="AL175" s="112"/>
      <c r="AM175" s="112"/>
      <c r="AN175" s="52"/>
      <c r="AO175" s="112"/>
      <c r="AP175" s="112"/>
    </row>
    <row r="176" s="45" customFormat="1" ht="16.5" hidden="1" spans="1:42">
      <c r="A176" s="148" t="s">
        <v>40</v>
      </c>
      <c r="B176" s="138" t="s">
        <v>206</v>
      </c>
      <c r="C176" s="149" t="s">
        <v>193</v>
      </c>
      <c r="D176" s="150" t="s">
        <v>210</v>
      </c>
      <c r="E176" s="150" t="s">
        <v>210</v>
      </c>
      <c r="F176" s="150" t="s">
        <v>210</v>
      </c>
      <c r="G176" s="150" t="s">
        <v>210</v>
      </c>
      <c r="H176" s="150" t="s">
        <v>210</v>
      </c>
      <c r="I176" s="150" t="s">
        <v>211</v>
      </c>
      <c r="J176" s="150">
        <v>4</v>
      </c>
      <c r="K176" s="150">
        <v>4</v>
      </c>
      <c r="L176" s="150" t="s">
        <v>211</v>
      </c>
      <c r="M176" s="150" t="s">
        <v>211</v>
      </c>
      <c r="N176" s="150">
        <v>4</v>
      </c>
      <c r="O176" s="150">
        <v>4</v>
      </c>
      <c r="P176" s="150">
        <v>4</v>
      </c>
      <c r="Q176" s="150">
        <v>4</v>
      </c>
      <c r="R176" s="150">
        <v>4</v>
      </c>
      <c r="S176" s="150">
        <v>4</v>
      </c>
      <c r="T176" s="150">
        <v>4</v>
      </c>
      <c r="U176" s="150">
        <v>4</v>
      </c>
      <c r="V176" s="150">
        <v>4</v>
      </c>
      <c r="W176" s="150">
        <v>2</v>
      </c>
      <c r="X176" s="150">
        <v>4</v>
      </c>
      <c r="Y176" s="150">
        <v>4</v>
      </c>
      <c r="Z176" s="168">
        <v>4</v>
      </c>
      <c r="AA176" s="168">
        <v>4</v>
      </c>
      <c r="AB176" s="150">
        <v>2</v>
      </c>
      <c r="AC176" s="150"/>
      <c r="AD176" s="150">
        <v>4</v>
      </c>
      <c r="AE176" s="150" t="s">
        <v>207</v>
      </c>
      <c r="AF176" s="150"/>
      <c r="AG176" s="150"/>
      <c r="AH176" s="150"/>
      <c r="AI176" s="112">
        <f>IF(A176="","",COUNTIF(D176:AH177,"&gt;2")/2)</f>
        <v>17.5</v>
      </c>
      <c r="AJ176" s="112">
        <f>SUMPRODUCT(IFERROR((IFERROR(WEEKDAY($D$3:$AH$3,2),999)&lt;6)*D176:AH177,0))</f>
        <v>98</v>
      </c>
      <c r="AK176" s="112">
        <f>SUMPRODUCT((IFERROR(WEEKDAY($D$3:$AH$3,2),999)&lt;6)*D178:AH178)</f>
        <v>59</v>
      </c>
      <c r="AL176" s="112">
        <f>SUMPRODUCT(IFERROR((IFERROR(WEEKDAY($D$3:$AH$3,2),0)&gt;5)*D176:AH178,0))</f>
        <v>73.5</v>
      </c>
      <c r="AM176" s="112">
        <f>SUM(D176:AH178)</f>
        <v>230.5</v>
      </c>
      <c r="AN176" s="52" t="s">
        <v>189</v>
      </c>
      <c r="AO176" s="112">
        <f>SUMPRODUCT((IFERROR((D176:AH176+D177:AH177+D178:AH178),0)&gt;8)*1,IFERROR((D176:AH176+D177:AH177+D178:AH178-8),0))</f>
        <v>61.5</v>
      </c>
      <c r="AP176" s="112">
        <f>AM176-AO176</f>
        <v>169</v>
      </c>
    </row>
    <row r="177" s="45" customFormat="1" ht="16.5" hidden="1" spans="1:42">
      <c r="A177" s="148"/>
      <c r="B177" s="138"/>
      <c r="C177" s="149" t="s">
        <v>194</v>
      </c>
      <c r="D177" s="150" t="s">
        <v>210</v>
      </c>
      <c r="E177" s="150" t="s">
        <v>210</v>
      </c>
      <c r="F177" s="150" t="s">
        <v>210</v>
      </c>
      <c r="G177" s="150" t="s">
        <v>210</v>
      </c>
      <c r="H177" s="150">
        <v>4</v>
      </c>
      <c r="I177" s="150">
        <v>2</v>
      </c>
      <c r="J177" s="150">
        <v>3.5</v>
      </c>
      <c r="K177" s="150">
        <v>4</v>
      </c>
      <c r="L177" s="150" t="s">
        <v>211</v>
      </c>
      <c r="M177" s="150" t="s">
        <v>211</v>
      </c>
      <c r="N177" s="150">
        <v>4</v>
      </c>
      <c r="O177" s="150">
        <v>4</v>
      </c>
      <c r="P177" s="150">
        <v>4</v>
      </c>
      <c r="Q177" s="150">
        <v>4</v>
      </c>
      <c r="R177" s="150">
        <v>4</v>
      </c>
      <c r="S177" s="150">
        <v>4</v>
      </c>
      <c r="T177" s="150">
        <v>4</v>
      </c>
      <c r="U177" s="150">
        <v>4</v>
      </c>
      <c r="V177" s="150">
        <v>4</v>
      </c>
      <c r="W177" s="150">
        <v>3</v>
      </c>
      <c r="X177" s="150">
        <v>4</v>
      </c>
      <c r="Y177" s="150">
        <v>4</v>
      </c>
      <c r="Z177" s="168">
        <v>4</v>
      </c>
      <c r="AA177" s="168">
        <v>4</v>
      </c>
      <c r="AB177" s="150">
        <v>0.5</v>
      </c>
      <c r="AC177" s="150">
        <v>4</v>
      </c>
      <c r="AD177" s="150">
        <v>4</v>
      </c>
      <c r="AE177" s="150"/>
      <c r="AF177" s="150"/>
      <c r="AG177" s="150"/>
      <c r="AH177" s="150"/>
      <c r="AI177" s="112"/>
      <c r="AJ177" s="112"/>
      <c r="AK177" s="112"/>
      <c r="AL177" s="112"/>
      <c r="AM177" s="112"/>
      <c r="AN177" s="52"/>
      <c r="AO177" s="112"/>
      <c r="AP177" s="112"/>
    </row>
    <row r="178" s="45" customFormat="1" ht="16.5" hidden="1" spans="1:42">
      <c r="A178" s="148"/>
      <c r="B178" s="138"/>
      <c r="C178" s="149" t="s">
        <v>190</v>
      </c>
      <c r="D178" s="150">
        <v>0</v>
      </c>
      <c r="E178" s="150">
        <v>0</v>
      </c>
      <c r="F178" s="150">
        <v>0</v>
      </c>
      <c r="G178" s="150">
        <v>0</v>
      </c>
      <c r="H178" s="150">
        <v>3</v>
      </c>
      <c r="I178" s="150">
        <v>1.5</v>
      </c>
      <c r="J178" s="150">
        <v>0</v>
      </c>
      <c r="K178" s="150">
        <v>4.5</v>
      </c>
      <c r="L178" s="150">
        <v>5</v>
      </c>
      <c r="M178" s="150">
        <v>5</v>
      </c>
      <c r="N178" s="150">
        <v>3</v>
      </c>
      <c r="O178" s="150">
        <v>6.5</v>
      </c>
      <c r="P178" s="150">
        <v>3</v>
      </c>
      <c r="Q178" s="150">
        <v>4.5</v>
      </c>
      <c r="R178" s="150">
        <v>3.5</v>
      </c>
      <c r="S178" s="150">
        <v>3.5</v>
      </c>
      <c r="T178" s="150">
        <v>3</v>
      </c>
      <c r="U178" s="150">
        <v>2</v>
      </c>
      <c r="V178" s="150">
        <v>3.5</v>
      </c>
      <c r="W178" s="150"/>
      <c r="X178" s="150">
        <v>4</v>
      </c>
      <c r="Y178" s="150">
        <v>6.5</v>
      </c>
      <c r="Z178" s="168">
        <v>6</v>
      </c>
      <c r="AA178" s="168">
        <v>1.5</v>
      </c>
      <c r="AB178" s="150">
        <v>7</v>
      </c>
      <c r="AC178" s="150">
        <v>5</v>
      </c>
      <c r="AD178" s="150">
        <v>4</v>
      </c>
      <c r="AE178" s="150"/>
      <c r="AF178" s="150"/>
      <c r="AG178" s="150"/>
      <c r="AH178" s="150"/>
      <c r="AI178" s="112"/>
      <c r="AJ178" s="112"/>
      <c r="AK178" s="112"/>
      <c r="AL178" s="112"/>
      <c r="AM178" s="112"/>
      <c r="AN178" s="52"/>
      <c r="AO178" s="112"/>
      <c r="AP178" s="112"/>
    </row>
    <row r="179" s="45" customFormat="1" ht="16.5" hidden="1" spans="1:42">
      <c r="A179" s="151" t="s">
        <v>41</v>
      </c>
      <c r="B179" s="138" t="s">
        <v>206</v>
      </c>
      <c r="C179" s="120" t="s">
        <v>193</v>
      </c>
      <c r="D179" s="152"/>
      <c r="E179" s="152"/>
      <c r="F179" s="152"/>
      <c r="G179" s="152"/>
      <c r="H179" s="152"/>
      <c r="I179" s="152"/>
      <c r="J179" s="152"/>
      <c r="K179" s="152"/>
      <c r="L179" s="152"/>
      <c r="M179" s="152"/>
      <c r="N179" s="152"/>
      <c r="O179" s="152"/>
      <c r="P179" s="152"/>
      <c r="Q179" s="152"/>
      <c r="R179" s="152"/>
      <c r="S179" s="152"/>
      <c r="T179" s="152"/>
      <c r="U179" s="152"/>
      <c r="V179" s="152"/>
      <c r="W179" s="152"/>
      <c r="X179" s="152"/>
      <c r="Y179" s="144">
        <v>4</v>
      </c>
      <c r="Z179" s="152">
        <v>4</v>
      </c>
      <c r="AA179" s="152">
        <v>4</v>
      </c>
      <c r="AB179" s="152"/>
      <c r="AC179" s="152">
        <v>4</v>
      </c>
      <c r="AD179" s="152">
        <v>4</v>
      </c>
      <c r="AE179" s="152">
        <v>4</v>
      </c>
      <c r="AF179" s="152">
        <v>4</v>
      </c>
      <c r="AG179" s="152">
        <v>4</v>
      </c>
      <c r="AH179" s="152">
        <v>4</v>
      </c>
      <c r="AI179" s="112">
        <f>IF(A179="","",COUNTIF(D179:AH180,"&gt;2")/2)</f>
        <v>8.5</v>
      </c>
      <c r="AJ179" s="112">
        <f>SUMPRODUCT(IFERROR((IFERROR(WEEKDAY($D$3:$AH$3,2),999)&lt;6)*D179:AH180,0))</f>
        <v>54</v>
      </c>
      <c r="AK179" s="112">
        <f>SUMPRODUCT((IFERROR(WEEKDAY($D$3:$AH$3,2),999)&lt;6)*D181:AH181)</f>
        <v>20.5</v>
      </c>
      <c r="AL179" s="112">
        <f>SUMPRODUCT(IFERROR((IFERROR(WEEKDAY($D$3:$AH$3,2),0)&gt;5)*D179:AH181,0))</f>
        <v>20.5</v>
      </c>
      <c r="AM179" s="112">
        <f>SUM(D179:AH181)</f>
        <v>95</v>
      </c>
      <c r="AN179" s="52" t="s">
        <v>189</v>
      </c>
      <c r="AO179" s="112">
        <f>SUMPRODUCT((IFERROR((D179:AH179+D180:AH180+D181:AH181),0)&gt;8)*1,IFERROR((D179:AH179+D180:AH180+D181:AH181-8),0))</f>
        <v>25</v>
      </c>
      <c r="AP179" s="112">
        <f>AM179-AO179</f>
        <v>70</v>
      </c>
    </row>
    <row r="180" s="45" customFormat="1" ht="16.5" hidden="1" spans="1:42">
      <c r="A180" s="153"/>
      <c r="B180" s="138"/>
      <c r="C180" s="120" t="s">
        <v>194</v>
      </c>
      <c r="D180" s="152"/>
      <c r="E180" s="152"/>
      <c r="F180" s="152"/>
      <c r="G180" s="152"/>
      <c r="H180" s="152"/>
      <c r="I180" s="152"/>
      <c r="J180" s="152"/>
      <c r="K180" s="152"/>
      <c r="L180" s="152"/>
      <c r="M180" s="152"/>
      <c r="N180" s="152"/>
      <c r="O180" s="152"/>
      <c r="P180" s="152"/>
      <c r="Q180" s="152"/>
      <c r="R180" s="152"/>
      <c r="S180" s="152"/>
      <c r="T180" s="152"/>
      <c r="U180" s="152"/>
      <c r="V180" s="152"/>
      <c r="W180" s="152"/>
      <c r="X180" s="152"/>
      <c r="Y180" s="144">
        <v>4</v>
      </c>
      <c r="Z180" s="152">
        <v>4</v>
      </c>
      <c r="AA180" s="152">
        <v>4</v>
      </c>
      <c r="AB180" s="152"/>
      <c r="AC180" s="152">
        <v>4</v>
      </c>
      <c r="AD180" s="152">
        <v>4</v>
      </c>
      <c r="AE180" s="152">
        <v>2</v>
      </c>
      <c r="AF180" s="152">
        <v>4</v>
      </c>
      <c r="AG180" s="152">
        <v>4</v>
      </c>
      <c r="AH180" s="152">
        <v>4</v>
      </c>
      <c r="AI180" s="112"/>
      <c r="AJ180" s="112"/>
      <c r="AK180" s="112"/>
      <c r="AL180" s="112"/>
      <c r="AM180" s="112"/>
      <c r="AN180" s="52"/>
      <c r="AO180" s="112"/>
      <c r="AP180" s="112"/>
    </row>
    <row r="181" s="45" customFormat="1" ht="16.5" hidden="1" spans="1:42">
      <c r="A181" s="154"/>
      <c r="B181" s="138"/>
      <c r="C181" s="120" t="s">
        <v>190</v>
      </c>
      <c r="D181" s="152"/>
      <c r="E181" s="152"/>
      <c r="F181" s="152"/>
      <c r="G181" s="152"/>
      <c r="H181" s="152"/>
      <c r="I181" s="152"/>
      <c r="J181" s="152"/>
      <c r="K181" s="152"/>
      <c r="L181" s="152"/>
      <c r="M181" s="152"/>
      <c r="N181" s="152"/>
      <c r="O181" s="152"/>
      <c r="P181" s="152"/>
      <c r="Q181" s="152"/>
      <c r="R181" s="152"/>
      <c r="S181" s="152"/>
      <c r="T181" s="152"/>
      <c r="U181" s="152"/>
      <c r="V181" s="152"/>
      <c r="W181" s="152"/>
      <c r="X181" s="152"/>
      <c r="Y181" s="144">
        <v>4.5</v>
      </c>
      <c r="Z181" s="152">
        <v>4</v>
      </c>
      <c r="AA181" s="152">
        <v>4.5</v>
      </c>
      <c r="AB181" s="152"/>
      <c r="AC181" s="152">
        <v>2</v>
      </c>
      <c r="AD181" s="152">
        <v>2.5</v>
      </c>
      <c r="AE181" s="152"/>
      <c r="AF181" s="152">
        <v>2.5</v>
      </c>
      <c r="AG181" s="152">
        <v>1.5</v>
      </c>
      <c r="AH181" s="152">
        <v>3.5</v>
      </c>
      <c r="AI181" s="112"/>
      <c r="AJ181" s="112"/>
      <c r="AK181" s="112"/>
      <c r="AL181" s="112"/>
      <c r="AM181" s="112"/>
      <c r="AN181" s="52"/>
      <c r="AO181" s="112"/>
      <c r="AP181" s="112"/>
    </row>
    <row r="182" s="45" customFormat="1" ht="16.5" hidden="1" spans="1:42">
      <c r="A182" s="148" t="s">
        <v>42</v>
      </c>
      <c r="B182" s="138" t="s">
        <v>206</v>
      </c>
      <c r="C182" s="149" t="s">
        <v>193</v>
      </c>
      <c r="D182" s="150"/>
      <c r="E182" s="150">
        <v>4</v>
      </c>
      <c r="F182" s="150">
        <v>4</v>
      </c>
      <c r="G182" s="150">
        <v>4</v>
      </c>
      <c r="H182" s="150">
        <v>4</v>
      </c>
      <c r="I182" s="150"/>
      <c r="J182" s="150">
        <v>4</v>
      </c>
      <c r="K182" s="150">
        <v>4</v>
      </c>
      <c r="L182" s="150" t="s">
        <v>207</v>
      </c>
      <c r="M182" s="150" t="s">
        <v>207</v>
      </c>
      <c r="N182" s="150" t="s">
        <v>207</v>
      </c>
      <c r="O182" s="150" t="s">
        <v>207</v>
      </c>
      <c r="P182" s="150" t="s">
        <v>207</v>
      </c>
      <c r="Q182" s="150" t="s">
        <v>207</v>
      </c>
      <c r="R182" s="150" t="s">
        <v>207</v>
      </c>
      <c r="S182" s="150" t="s">
        <v>207</v>
      </c>
      <c r="T182" s="150" t="s">
        <v>207</v>
      </c>
      <c r="U182" s="150" t="s">
        <v>207</v>
      </c>
      <c r="V182" s="150" t="s">
        <v>207</v>
      </c>
      <c r="W182" s="150" t="s">
        <v>207</v>
      </c>
      <c r="X182" s="150" t="s">
        <v>207</v>
      </c>
      <c r="Y182" s="150" t="s">
        <v>207</v>
      </c>
      <c r="Z182" s="150" t="s">
        <v>207</v>
      </c>
      <c r="AA182" s="150" t="s">
        <v>207</v>
      </c>
      <c r="AB182" s="150" t="s">
        <v>207</v>
      </c>
      <c r="AC182" s="150" t="s">
        <v>207</v>
      </c>
      <c r="AD182" s="150" t="s">
        <v>207</v>
      </c>
      <c r="AE182" s="150" t="s">
        <v>207</v>
      </c>
      <c r="AF182" s="150" t="s">
        <v>207</v>
      </c>
      <c r="AG182" s="150" t="s">
        <v>207</v>
      </c>
      <c r="AH182" s="150" t="s">
        <v>207</v>
      </c>
      <c r="AI182" s="112">
        <f>IF(A182="","",COUNTIF(D182:AH183,"&gt;2")/2)</f>
        <v>6</v>
      </c>
      <c r="AJ182" s="112">
        <f>SUMPRODUCT(IFERROR((IFERROR(WEEKDAY($D$3:$AH$3,2),999)&lt;6)*D182:AH183,0))</f>
        <v>39.5</v>
      </c>
      <c r="AK182" s="112">
        <f>SUMPRODUCT((IFERROR(WEEKDAY($D$3:$AH$3,2),999)&lt;6)*D184:AH184)</f>
        <v>5.5</v>
      </c>
      <c r="AL182" s="112">
        <f>SUMPRODUCT(IFERROR((IFERROR(WEEKDAY($D$3:$AH$3,2),0)&gt;5)*D182:AH184,0))</f>
        <v>12.5</v>
      </c>
      <c r="AM182" s="112">
        <f>SUM(D182:AH184)</f>
        <v>57.5</v>
      </c>
      <c r="AN182" s="52" t="s">
        <v>189</v>
      </c>
      <c r="AO182" s="112">
        <f>SUMPRODUCT((IFERROR((D182:AH182+D183:AH183+D184:AH184),0)&gt;8)*1,IFERROR((D182:AH182+D183:AH183+D184:AH184-8),0))</f>
        <v>7</v>
      </c>
      <c r="AP182" s="112">
        <f>AM182-AO182</f>
        <v>50.5</v>
      </c>
    </row>
    <row r="183" s="45" customFormat="1" ht="16.5" hidden="1" spans="1:42">
      <c r="A183" s="148"/>
      <c r="B183" s="138"/>
      <c r="C183" s="149" t="s">
        <v>194</v>
      </c>
      <c r="D183" s="150"/>
      <c r="E183" s="150">
        <v>4</v>
      </c>
      <c r="F183" s="150">
        <v>4</v>
      </c>
      <c r="G183" s="150">
        <v>4</v>
      </c>
      <c r="H183" s="150">
        <v>4</v>
      </c>
      <c r="I183" s="150">
        <v>2</v>
      </c>
      <c r="J183" s="150">
        <v>3.5</v>
      </c>
      <c r="K183" s="150">
        <v>4</v>
      </c>
      <c r="L183" s="150" t="s">
        <v>207</v>
      </c>
      <c r="M183" s="150" t="s">
        <v>207</v>
      </c>
      <c r="N183" s="150" t="s">
        <v>207</v>
      </c>
      <c r="O183" s="150" t="s">
        <v>207</v>
      </c>
      <c r="P183" s="150" t="s">
        <v>207</v>
      </c>
      <c r="Q183" s="150" t="s">
        <v>207</v>
      </c>
      <c r="R183" s="150" t="s">
        <v>207</v>
      </c>
      <c r="S183" s="150" t="s">
        <v>207</v>
      </c>
      <c r="T183" s="150" t="s">
        <v>207</v>
      </c>
      <c r="U183" s="150" t="s">
        <v>207</v>
      </c>
      <c r="V183" s="150" t="s">
        <v>207</v>
      </c>
      <c r="W183" s="150" t="s">
        <v>207</v>
      </c>
      <c r="X183" s="150" t="s">
        <v>207</v>
      </c>
      <c r="Y183" s="150" t="s">
        <v>207</v>
      </c>
      <c r="Z183" s="150" t="s">
        <v>207</v>
      </c>
      <c r="AA183" s="150" t="s">
        <v>207</v>
      </c>
      <c r="AB183" s="150" t="s">
        <v>207</v>
      </c>
      <c r="AC183" s="150" t="s">
        <v>207</v>
      </c>
      <c r="AD183" s="150" t="s">
        <v>207</v>
      </c>
      <c r="AE183" s="150" t="s">
        <v>207</v>
      </c>
      <c r="AF183" s="150" t="s">
        <v>207</v>
      </c>
      <c r="AG183" s="150" t="s">
        <v>207</v>
      </c>
      <c r="AH183" s="150" t="s">
        <v>207</v>
      </c>
      <c r="AI183" s="112"/>
      <c r="AJ183" s="112"/>
      <c r="AK183" s="112"/>
      <c r="AL183" s="112"/>
      <c r="AM183" s="112"/>
      <c r="AN183" s="52"/>
      <c r="AO183" s="112"/>
      <c r="AP183" s="112"/>
    </row>
    <row r="184" s="45" customFormat="1" ht="16.5" hidden="1" spans="1:42">
      <c r="A184" s="148"/>
      <c r="B184" s="138"/>
      <c r="C184" s="149" t="s">
        <v>190</v>
      </c>
      <c r="D184" s="150">
        <v>0</v>
      </c>
      <c r="E184" s="150">
        <v>1</v>
      </c>
      <c r="F184" s="150">
        <v>3.5</v>
      </c>
      <c r="G184" s="150">
        <v>0.5</v>
      </c>
      <c r="H184" s="150">
        <v>1.5</v>
      </c>
      <c r="I184" s="150">
        <v>1</v>
      </c>
      <c r="J184" s="150">
        <v>0</v>
      </c>
      <c r="K184" s="150">
        <v>0.5</v>
      </c>
      <c r="L184" s="150">
        <v>0</v>
      </c>
      <c r="M184" s="150">
        <v>0</v>
      </c>
      <c r="N184" s="150">
        <v>0</v>
      </c>
      <c r="O184" s="150">
        <v>0</v>
      </c>
      <c r="P184" s="150">
        <v>0</v>
      </c>
      <c r="Q184" s="150">
        <v>0</v>
      </c>
      <c r="R184" s="150">
        <v>0</v>
      </c>
      <c r="S184" s="150">
        <v>0</v>
      </c>
      <c r="T184" s="150">
        <v>0</v>
      </c>
      <c r="U184" s="150">
        <v>0</v>
      </c>
      <c r="V184" s="150">
        <v>0</v>
      </c>
      <c r="W184" s="150">
        <v>0</v>
      </c>
      <c r="X184" s="150">
        <v>0</v>
      </c>
      <c r="Y184" s="150">
        <v>0</v>
      </c>
      <c r="Z184" s="150">
        <v>0</v>
      </c>
      <c r="AA184" s="150">
        <v>0</v>
      </c>
      <c r="AB184" s="150">
        <v>0</v>
      </c>
      <c r="AC184" s="150">
        <v>0</v>
      </c>
      <c r="AD184" s="150">
        <v>0</v>
      </c>
      <c r="AE184" s="150">
        <v>0</v>
      </c>
      <c r="AF184" s="150">
        <v>0</v>
      </c>
      <c r="AG184" s="150">
        <v>0</v>
      </c>
      <c r="AH184" s="150">
        <v>0</v>
      </c>
      <c r="AI184" s="112"/>
      <c r="AJ184" s="112"/>
      <c r="AK184" s="112"/>
      <c r="AL184" s="112"/>
      <c r="AM184" s="112"/>
      <c r="AN184" s="52"/>
      <c r="AO184" s="112"/>
      <c r="AP184" s="112"/>
    </row>
    <row r="185" s="46" customFormat="1" hidden="1" spans="1:42">
      <c r="A185" s="155" t="s">
        <v>149</v>
      </c>
      <c r="B185" s="156" t="s">
        <v>212</v>
      </c>
      <c r="C185" s="75" t="s">
        <v>193</v>
      </c>
      <c r="D185" s="157">
        <v>4</v>
      </c>
      <c r="E185" s="157">
        <v>4</v>
      </c>
      <c r="F185" s="157">
        <v>4</v>
      </c>
      <c r="G185" s="157">
        <v>4</v>
      </c>
      <c r="H185" s="157">
        <v>4</v>
      </c>
      <c r="I185" s="157"/>
      <c r="J185" s="157">
        <v>4</v>
      </c>
      <c r="K185" s="157">
        <v>4</v>
      </c>
      <c r="L185" s="157">
        <v>4</v>
      </c>
      <c r="M185" s="163">
        <v>0</v>
      </c>
      <c r="N185" s="157">
        <v>4</v>
      </c>
      <c r="O185" s="157"/>
      <c r="P185" s="157"/>
      <c r="Q185" s="157">
        <v>4</v>
      </c>
      <c r="R185" s="157">
        <v>4</v>
      </c>
      <c r="S185" s="157">
        <v>4</v>
      </c>
      <c r="T185" s="157">
        <v>4</v>
      </c>
      <c r="U185" s="157">
        <v>4</v>
      </c>
      <c r="V185" s="157"/>
      <c r="W185" s="157"/>
      <c r="X185" s="157">
        <v>4</v>
      </c>
      <c r="Y185" s="157">
        <v>4</v>
      </c>
      <c r="Z185" s="157">
        <v>4</v>
      </c>
      <c r="AA185" s="157">
        <v>4</v>
      </c>
      <c r="AB185" s="157">
        <v>4</v>
      </c>
      <c r="AC185" s="157">
        <v>4</v>
      </c>
      <c r="AD185" s="157">
        <v>4</v>
      </c>
      <c r="AE185" s="157">
        <v>4</v>
      </c>
      <c r="AF185" s="157">
        <v>4</v>
      </c>
      <c r="AG185" s="157">
        <v>4</v>
      </c>
      <c r="AH185" s="157">
        <v>4</v>
      </c>
      <c r="AI185" s="112">
        <f>IF(A185="","",COUNTIF(D185:AH186,"&gt;2")/2)</f>
        <v>25</v>
      </c>
      <c r="AJ185" s="112">
        <f>SUMPRODUCT(IFERROR((IFERROR(WEEKDAY($D$3:$AH$3,2),999)&lt;6)*D185:AH186,0))</f>
        <v>176</v>
      </c>
      <c r="AK185" s="112">
        <f>SUMPRODUCT((IFERROR(WEEKDAY($D$3:$AH$3,2),999)&lt;6)*D187:AH187)</f>
        <v>51.5</v>
      </c>
      <c r="AL185" s="112">
        <f>SUMPRODUCT(IFERROR((IFERROR(WEEKDAY($D$3:$AH$3,2),0)&gt;5)*D185:AH187,0))</f>
        <v>32.5</v>
      </c>
      <c r="AM185" s="112">
        <f>SUM(D185:AH187)</f>
        <v>260</v>
      </c>
      <c r="AN185" s="52" t="s">
        <v>189</v>
      </c>
      <c r="AO185" s="112">
        <f>SUMPRODUCT((IFERROR((D185:AH185+D186:AH186+D187:AH187),0)&gt;8)*1,IFERROR((D185:AH185+D186:AH186+D187:AH187-8),0))</f>
        <v>60</v>
      </c>
      <c r="AP185" s="112">
        <f>AM185-AO185</f>
        <v>200</v>
      </c>
    </row>
    <row r="186" s="46" customFormat="1" hidden="1" spans="1:42">
      <c r="A186" s="158"/>
      <c r="B186" s="159"/>
      <c r="C186" s="75" t="s">
        <v>194</v>
      </c>
      <c r="D186" s="157">
        <v>4</v>
      </c>
      <c r="E186" s="157">
        <v>4</v>
      </c>
      <c r="F186" s="157">
        <v>4</v>
      </c>
      <c r="G186" s="157">
        <v>4</v>
      </c>
      <c r="H186" s="157">
        <v>4</v>
      </c>
      <c r="I186" s="157"/>
      <c r="J186" s="157">
        <v>4</v>
      </c>
      <c r="K186" s="157">
        <v>4</v>
      </c>
      <c r="L186" s="157">
        <v>4</v>
      </c>
      <c r="M186" s="163">
        <v>0</v>
      </c>
      <c r="N186" s="157">
        <v>4</v>
      </c>
      <c r="O186" s="157"/>
      <c r="P186" s="157"/>
      <c r="Q186" s="157">
        <v>4</v>
      </c>
      <c r="R186" s="157">
        <v>4</v>
      </c>
      <c r="S186" s="157">
        <v>4</v>
      </c>
      <c r="T186" s="157">
        <v>4</v>
      </c>
      <c r="U186" s="157">
        <v>4</v>
      </c>
      <c r="V186" s="157"/>
      <c r="W186" s="157"/>
      <c r="X186" s="157">
        <v>4</v>
      </c>
      <c r="Y186" s="157">
        <v>4</v>
      </c>
      <c r="Z186" s="157">
        <v>4</v>
      </c>
      <c r="AA186" s="157">
        <v>4</v>
      </c>
      <c r="AB186" s="157">
        <v>4</v>
      </c>
      <c r="AC186" s="157">
        <v>4</v>
      </c>
      <c r="AD186" s="157">
        <v>4</v>
      </c>
      <c r="AE186" s="157">
        <v>4</v>
      </c>
      <c r="AF186" s="157">
        <v>4</v>
      </c>
      <c r="AG186" s="157">
        <v>4</v>
      </c>
      <c r="AH186" s="157">
        <v>4</v>
      </c>
      <c r="AI186" s="112"/>
      <c r="AJ186" s="112"/>
      <c r="AK186" s="112"/>
      <c r="AL186" s="112"/>
      <c r="AM186" s="112"/>
      <c r="AN186" s="52"/>
      <c r="AO186" s="112"/>
      <c r="AP186" s="112"/>
    </row>
    <row r="187" s="46" customFormat="1" hidden="1" spans="1:42">
      <c r="A187" s="160"/>
      <c r="B187" s="161"/>
      <c r="C187" s="75" t="s">
        <v>190</v>
      </c>
      <c r="D187" s="157">
        <v>3.5</v>
      </c>
      <c r="E187" s="157">
        <v>3.5</v>
      </c>
      <c r="F187" s="157">
        <v>3.5</v>
      </c>
      <c r="G187" s="157">
        <v>2.5</v>
      </c>
      <c r="H187" s="157">
        <v>1.5</v>
      </c>
      <c r="I187" s="157"/>
      <c r="J187" s="157">
        <v>2.5</v>
      </c>
      <c r="K187" s="157">
        <v>2</v>
      </c>
      <c r="L187" s="163"/>
      <c r="M187" s="163"/>
      <c r="N187" s="157">
        <v>0.5</v>
      </c>
      <c r="O187" s="157"/>
      <c r="P187" s="157"/>
      <c r="Q187" s="157">
        <v>1</v>
      </c>
      <c r="R187" s="157">
        <v>0.5</v>
      </c>
      <c r="S187" s="157">
        <v>1</v>
      </c>
      <c r="T187" s="157">
        <v>1.5</v>
      </c>
      <c r="U187" s="157">
        <v>2.5</v>
      </c>
      <c r="V187" s="157"/>
      <c r="W187" s="157"/>
      <c r="X187" s="157">
        <v>3.5</v>
      </c>
      <c r="Y187" s="157">
        <v>3.5</v>
      </c>
      <c r="Z187" s="157">
        <v>3.5</v>
      </c>
      <c r="AA187" s="157">
        <v>3.5</v>
      </c>
      <c r="AB187" s="157">
        <v>3.5</v>
      </c>
      <c r="AC187" s="157">
        <v>3.5</v>
      </c>
      <c r="AD187" s="157">
        <v>3.5</v>
      </c>
      <c r="AE187" s="157">
        <v>1.5</v>
      </c>
      <c r="AF187" s="157">
        <v>2.5</v>
      </c>
      <c r="AG187" s="157">
        <v>3</v>
      </c>
      <c r="AH187" s="157">
        <v>2.5</v>
      </c>
      <c r="AI187" s="112"/>
      <c r="AJ187" s="112"/>
      <c r="AK187" s="112"/>
      <c r="AL187" s="112"/>
      <c r="AM187" s="112"/>
      <c r="AN187" s="52"/>
      <c r="AO187" s="112"/>
      <c r="AP187" s="112"/>
    </row>
    <row r="188" s="46" customFormat="1" hidden="1" spans="1:42">
      <c r="A188" s="162" t="s">
        <v>60</v>
      </c>
      <c r="B188" s="156" t="s">
        <v>212</v>
      </c>
      <c r="C188" s="75" t="s">
        <v>193</v>
      </c>
      <c r="D188" s="157">
        <v>4</v>
      </c>
      <c r="E188" s="157">
        <v>4</v>
      </c>
      <c r="F188" s="157">
        <v>4</v>
      </c>
      <c r="G188" s="157">
        <v>4</v>
      </c>
      <c r="H188" s="157">
        <v>4</v>
      </c>
      <c r="I188" s="157"/>
      <c r="J188" s="157">
        <v>4</v>
      </c>
      <c r="K188" s="157">
        <v>4</v>
      </c>
      <c r="L188" s="157">
        <v>4</v>
      </c>
      <c r="M188" s="157">
        <v>4</v>
      </c>
      <c r="N188" s="157">
        <v>4</v>
      </c>
      <c r="O188" s="157"/>
      <c r="P188" s="157"/>
      <c r="Q188" s="157">
        <v>4</v>
      </c>
      <c r="R188" s="157">
        <v>4</v>
      </c>
      <c r="S188" s="157">
        <v>4</v>
      </c>
      <c r="T188" s="157">
        <v>4</v>
      </c>
      <c r="U188" s="163">
        <v>0</v>
      </c>
      <c r="V188" s="157"/>
      <c r="W188" s="157"/>
      <c r="X188" s="157">
        <v>4</v>
      </c>
      <c r="Y188" s="157">
        <v>4</v>
      </c>
      <c r="Z188" s="157">
        <v>4</v>
      </c>
      <c r="AA188" s="157">
        <v>4</v>
      </c>
      <c r="AB188" s="157">
        <v>4</v>
      </c>
      <c r="AC188" s="157">
        <v>4</v>
      </c>
      <c r="AD188" s="157">
        <v>4</v>
      </c>
      <c r="AE188" s="157">
        <v>4</v>
      </c>
      <c r="AF188" s="157">
        <v>4</v>
      </c>
      <c r="AG188" s="157">
        <v>4</v>
      </c>
      <c r="AH188" s="157">
        <v>4</v>
      </c>
      <c r="AI188" s="112">
        <f>IF(A188="","",COUNTIF(D188:AH189,"&gt;2")/2)</f>
        <v>25</v>
      </c>
      <c r="AJ188" s="112">
        <f>SUMPRODUCT(IFERROR((IFERROR(WEEKDAY($D$3:$AH$3,2),999)&lt;6)*D188:AH189,0))</f>
        <v>176</v>
      </c>
      <c r="AK188" s="112">
        <f>SUMPRODUCT((IFERROR(WEEKDAY($D$3:$AH$3,2),999)&lt;6)*D190:AH190)</f>
        <v>50.5</v>
      </c>
      <c r="AL188" s="112">
        <f>SUMPRODUCT(IFERROR((IFERROR(WEEKDAY($D$3:$AH$3,2),0)&gt;5)*D188:AH190,0))</f>
        <v>31.5</v>
      </c>
      <c r="AM188" s="112">
        <f>SUM(D188:AH190)</f>
        <v>258</v>
      </c>
      <c r="AN188" s="52" t="s">
        <v>189</v>
      </c>
      <c r="AO188" s="112">
        <f>SUMPRODUCT((IFERROR((D188:AH188+D189:AH189+D190:AH190),0)&gt;8)*1,IFERROR((D188:AH188+D189:AH189+D190:AH190-8),0))</f>
        <v>58</v>
      </c>
      <c r="AP188" s="112">
        <f>AM188-AO188</f>
        <v>200</v>
      </c>
    </row>
    <row r="189" s="46" customFormat="1" hidden="1" spans="1:42">
      <c r="A189" s="162"/>
      <c r="B189" s="159"/>
      <c r="C189" s="75" t="s">
        <v>194</v>
      </c>
      <c r="D189" s="157">
        <v>4</v>
      </c>
      <c r="E189" s="157">
        <v>4</v>
      </c>
      <c r="F189" s="157">
        <v>4</v>
      </c>
      <c r="G189" s="157">
        <v>4</v>
      </c>
      <c r="H189" s="157">
        <v>4</v>
      </c>
      <c r="I189" s="157"/>
      <c r="J189" s="157">
        <v>4</v>
      </c>
      <c r="K189" s="157">
        <v>4</v>
      </c>
      <c r="L189" s="157">
        <v>4</v>
      </c>
      <c r="M189" s="157">
        <v>4</v>
      </c>
      <c r="N189" s="157">
        <v>4</v>
      </c>
      <c r="O189" s="157"/>
      <c r="P189" s="157"/>
      <c r="Q189" s="157">
        <v>4</v>
      </c>
      <c r="R189" s="157">
        <v>4</v>
      </c>
      <c r="S189" s="157">
        <v>4</v>
      </c>
      <c r="T189" s="157">
        <v>4</v>
      </c>
      <c r="U189" s="163">
        <v>0</v>
      </c>
      <c r="V189" s="157"/>
      <c r="W189" s="157"/>
      <c r="X189" s="157">
        <v>4</v>
      </c>
      <c r="Y189" s="157">
        <v>4</v>
      </c>
      <c r="Z189" s="157">
        <v>4</v>
      </c>
      <c r="AA189" s="157">
        <v>4</v>
      </c>
      <c r="AB189" s="157">
        <v>4</v>
      </c>
      <c r="AC189" s="157">
        <v>4</v>
      </c>
      <c r="AD189" s="157">
        <v>4</v>
      </c>
      <c r="AE189" s="157">
        <v>4</v>
      </c>
      <c r="AF189" s="157">
        <v>4</v>
      </c>
      <c r="AG189" s="157">
        <v>4</v>
      </c>
      <c r="AH189" s="157">
        <v>4</v>
      </c>
      <c r="AI189" s="112"/>
      <c r="AJ189" s="112"/>
      <c r="AK189" s="112"/>
      <c r="AL189" s="112"/>
      <c r="AM189" s="112"/>
      <c r="AN189" s="52"/>
      <c r="AO189" s="112"/>
      <c r="AP189" s="112"/>
    </row>
    <row r="190" s="46" customFormat="1" hidden="1" spans="1:42">
      <c r="A190" s="162"/>
      <c r="B190" s="161"/>
      <c r="C190" s="75" t="s">
        <v>190</v>
      </c>
      <c r="D190" s="157">
        <v>3.5</v>
      </c>
      <c r="E190" s="157">
        <v>3.5</v>
      </c>
      <c r="F190" s="157">
        <v>3.5</v>
      </c>
      <c r="G190" s="157">
        <v>2.5</v>
      </c>
      <c r="H190" s="157">
        <v>1.5</v>
      </c>
      <c r="I190" s="157"/>
      <c r="J190" s="157">
        <v>2.5</v>
      </c>
      <c r="K190" s="157">
        <v>2</v>
      </c>
      <c r="L190" s="157">
        <v>0.5</v>
      </c>
      <c r="M190" s="157"/>
      <c r="N190" s="157">
        <v>0.5</v>
      </c>
      <c r="O190" s="157"/>
      <c r="P190" s="157"/>
      <c r="Q190" s="157">
        <v>1</v>
      </c>
      <c r="R190" s="157">
        <v>0.5</v>
      </c>
      <c r="S190" s="157">
        <v>1</v>
      </c>
      <c r="T190" s="157"/>
      <c r="U190" s="163"/>
      <c r="V190" s="157"/>
      <c r="W190" s="157"/>
      <c r="X190" s="157">
        <v>3.5</v>
      </c>
      <c r="Y190" s="157">
        <v>3.5</v>
      </c>
      <c r="Z190" s="157">
        <v>4.5</v>
      </c>
      <c r="AA190" s="157">
        <v>4.5</v>
      </c>
      <c r="AB190" s="157">
        <v>4.5</v>
      </c>
      <c r="AC190" s="157">
        <v>3.5</v>
      </c>
      <c r="AD190" s="157">
        <v>2.5</v>
      </c>
      <c r="AE190" s="157">
        <v>1.5</v>
      </c>
      <c r="AF190" s="157">
        <v>2.5</v>
      </c>
      <c r="AG190" s="157">
        <v>2.5</v>
      </c>
      <c r="AH190" s="157">
        <v>2.5</v>
      </c>
      <c r="AI190" s="112"/>
      <c r="AJ190" s="112"/>
      <c r="AK190" s="112"/>
      <c r="AL190" s="112"/>
      <c r="AM190" s="112"/>
      <c r="AN190" s="52"/>
      <c r="AO190" s="112"/>
      <c r="AP190" s="112"/>
    </row>
    <row r="191" s="46" customFormat="1" hidden="1" spans="1:42">
      <c r="A191" s="162" t="s">
        <v>61</v>
      </c>
      <c r="B191" s="156" t="s">
        <v>212</v>
      </c>
      <c r="C191" s="75" t="s">
        <v>193</v>
      </c>
      <c r="D191" s="157">
        <v>4</v>
      </c>
      <c r="E191" s="157">
        <v>4</v>
      </c>
      <c r="F191" s="157">
        <v>4</v>
      </c>
      <c r="G191" s="157">
        <v>4</v>
      </c>
      <c r="H191" s="157">
        <v>4</v>
      </c>
      <c r="I191" s="157"/>
      <c r="J191" s="157">
        <v>4</v>
      </c>
      <c r="K191" s="157">
        <v>4</v>
      </c>
      <c r="L191" s="157">
        <v>4</v>
      </c>
      <c r="M191" s="157">
        <v>4</v>
      </c>
      <c r="N191" s="157">
        <v>4</v>
      </c>
      <c r="O191" s="157"/>
      <c r="P191" s="157"/>
      <c r="Q191" s="157">
        <v>4</v>
      </c>
      <c r="R191" s="157">
        <v>4</v>
      </c>
      <c r="S191" s="157">
        <v>4</v>
      </c>
      <c r="T191" s="157">
        <v>4</v>
      </c>
      <c r="U191" s="157">
        <v>4</v>
      </c>
      <c r="V191" s="157"/>
      <c r="W191" s="157"/>
      <c r="X191" s="157">
        <v>4</v>
      </c>
      <c r="Y191" s="157">
        <v>4</v>
      </c>
      <c r="Z191" s="157">
        <v>4</v>
      </c>
      <c r="AA191" s="157">
        <v>4</v>
      </c>
      <c r="AB191" s="157">
        <v>4</v>
      </c>
      <c r="AC191" s="157">
        <v>4</v>
      </c>
      <c r="AD191" s="157">
        <v>4</v>
      </c>
      <c r="AE191" s="157">
        <v>4</v>
      </c>
      <c r="AF191" s="157">
        <v>4</v>
      </c>
      <c r="AG191" s="157">
        <v>4</v>
      </c>
      <c r="AH191" s="157">
        <v>4</v>
      </c>
      <c r="AI191" s="112">
        <f>IF(A191="","",COUNTIF(D191:AH192,"&gt;2")/2)</f>
        <v>26</v>
      </c>
      <c r="AJ191" s="112">
        <f>SUMPRODUCT(IFERROR((IFERROR(WEEKDAY($D$3:$AH$3,2),999)&lt;6)*D191:AH192,0))</f>
        <v>184</v>
      </c>
      <c r="AK191" s="112">
        <f>SUMPRODUCT((IFERROR(WEEKDAY($D$3:$AH$3,2),999)&lt;6)*D193:AH193)</f>
        <v>54</v>
      </c>
      <c r="AL191" s="112">
        <f>SUMPRODUCT(IFERROR((IFERROR(WEEKDAY($D$3:$AH$3,2),0)&gt;5)*D191:AH193,0))</f>
        <v>32.5</v>
      </c>
      <c r="AM191" s="112">
        <f>SUM(D191:AH193)</f>
        <v>270.5</v>
      </c>
      <c r="AN191" s="52" t="s">
        <v>189</v>
      </c>
      <c r="AO191" s="112">
        <f>SUMPRODUCT((IFERROR((D191:AH191+D192:AH192+D193:AH193),0)&gt;8)*1,IFERROR((D191:AH191+D192:AH192+D193:AH193-8),0))</f>
        <v>62.5</v>
      </c>
      <c r="AP191" s="112">
        <f>AM191-AO191</f>
        <v>208</v>
      </c>
    </row>
    <row r="192" s="46" customFormat="1" hidden="1" spans="1:42">
      <c r="A192" s="162"/>
      <c r="B192" s="159"/>
      <c r="C192" s="75" t="s">
        <v>194</v>
      </c>
      <c r="D192" s="157">
        <v>4</v>
      </c>
      <c r="E192" s="157">
        <v>4</v>
      </c>
      <c r="F192" s="157">
        <v>4</v>
      </c>
      <c r="G192" s="157">
        <v>4</v>
      </c>
      <c r="H192" s="157">
        <v>4</v>
      </c>
      <c r="I192" s="157"/>
      <c r="J192" s="157">
        <v>4</v>
      </c>
      <c r="K192" s="157">
        <v>4</v>
      </c>
      <c r="L192" s="157">
        <v>4</v>
      </c>
      <c r="M192" s="157">
        <v>4</v>
      </c>
      <c r="N192" s="157">
        <v>4</v>
      </c>
      <c r="O192" s="157"/>
      <c r="P192" s="157"/>
      <c r="Q192" s="157">
        <v>4</v>
      </c>
      <c r="R192" s="157">
        <v>4</v>
      </c>
      <c r="S192" s="157">
        <v>4</v>
      </c>
      <c r="T192" s="157">
        <v>4</v>
      </c>
      <c r="U192" s="157">
        <v>4</v>
      </c>
      <c r="V192" s="157"/>
      <c r="W192" s="157"/>
      <c r="X192" s="157">
        <v>4</v>
      </c>
      <c r="Y192" s="157">
        <v>4</v>
      </c>
      <c r="Z192" s="157">
        <v>4</v>
      </c>
      <c r="AA192" s="157">
        <v>4</v>
      </c>
      <c r="AB192" s="157">
        <v>4</v>
      </c>
      <c r="AC192" s="157">
        <v>4</v>
      </c>
      <c r="AD192" s="157">
        <v>4</v>
      </c>
      <c r="AE192" s="157">
        <v>4</v>
      </c>
      <c r="AF192" s="157">
        <v>4</v>
      </c>
      <c r="AG192" s="157">
        <v>4</v>
      </c>
      <c r="AH192" s="157">
        <v>4</v>
      </c>
      <c r="AI192" s="112"/>
      <c r="AJ192" s="112"/>
      <c r="AK192" s="112"/>
      <c r="AL192" s="112"/>
      <c r="AM192" s="112"/>
      <c r="AN192" s="52"/>
      <c r="AO192" s="112"/>
      <c r="AP192" s="112"/>
    </row>
    <row r="193" s="46" customFormat="1" hidden="1" spans="1:42">
      <c r="A193" s="162"/>
      <c r="B193" s="161"/>
      <c r="C193" s="75" t="s">
        <v>190</v>
      </c>
      <c r="D193" s="157">
        <v>3.5</v>
      </c>
      <c r="E193" s="157">
        <v>3.5</v>
      </c>
      <c r="F193" s="157">
        <v>3.5</v>
      </c>
      <c r="G193" s="157">
        <v>2.5</v>
      </c>
      <c r="H193" s="157">
        <v>1.5</v>
      </c>
      <c r="I193" s="157"/>
      <c r="J193" s="157">
        <v>2.5</v>
      </c>
      <c r="K193" s="157">
        <v>2</v>
      </c>
      <c r="L193" s="157">
        <v>0.5</v>
      </c>
      <c r="M193" s="157"/>
      <c r="N193" s="157">
        <v>0.5</v>
      </c>
      <c r="O193" s="157"/>
      <c r="P193" s="157"/>
      <c r="Q193" s="157">
        <v>1</v>
      </c>
      <c r="R193" s="157">
        <v>0.5</v>
      </c>
      <c r="S193" s="157">
        <v>1</v>
      </c>
      <c r="T193" s="157">
        <v>1</v>
      </c>
      <c r="U193" s="157">
        <v>2.5</v>
      </c>
      <c r="V193" s="157"/>
      <c r="W193" s="157"/>
      <c r="X193" s="157">
        <v>3.5</v>
      </c>
      <c r="Y193" s="157">
        <v>3.5</v>
      </c>
      <c r="Z193" s="157">
        <v>4.5</v>
      </c>
      <c r="AA193" s="157">
        <v>4.5</v>
      </c>
      <c r="AB193" s="157">
        <v>4.5</v>
      </c>
      <c r="AC193" s="157">
        <v>3.5</v>
      </c>
      <c r="AD193" s="157">
        <v>3.5</v>
      </c>
      <c r="AE193" s="157">
        <v>1.5</v>
      </c>
      <c r="AF193" s="157">
        <v>2.5</v>
      </c>
      <c r="AG193" s="157">
        <v>2.5</v>
      </c>
      <c r="AH193" s="157">
        <v>2.5</v>
      </c>
      <c r="AI193" s="112"/>
      <c r="AJ193" s="112"/>
      <c r="AK193" s="112"/>
      <c r="AL193" s="112"/>
      <c r="AM193" s="112"/>
      <c r="AN193" s="52"/>
      <c r="AO193" s="112"/>
      <c r="AP193" s="112"/>
    </row>
    <row r="194" s="46" customFormat="1" hidden="1" spans="1:42">
      <c r="A194" s="162" t="s">
        <v>62</v>
      </c>
      <c r="B194" s="156" t="s">
        <v>212</v>
      </c>
      <c r="C194" s="75" t="s">
        <v>193</v>
      </c>
      <c r="D194" s="157">
        <v>4</v>
      </c>
      <c r="E194" s="157">
        <v>4</v>
      </c>
      <c r="F194" s="157">
        <v>4</v>
      </c>
      <c r="G194" s="157">
        <v>4</v>
      </c>
      <c r="H194" s="157">
        <v>4</v>
      </c>
      <c r="I194" s="157"/>
      <c r="J194" s="157">
        <v>4</v>
      </c>
      <c r="K194" s="157">
        <v>4</v>
      </c>
      <c r="L194" s="157">
        <v>4</v>
      </c>
      <c r="M194" s="157">
        <v>4</v>
      </c>
      <c r="N194" s="157">
        <v>4</v>
      </c>
      <c r="O194" s="157"/>
      <c r="P194" s="157"/>
      <c r="Q194" s="157">
        <v>4</v>
      </c>
      <c r="R194" s="157">
        <v>4</v>
      </c>
      <c r="S194" s="157">
        <v>4</v>
      </c>
      <c r="T194" s="157">
        <v>4</v>
      </c>
      <c r="U194" s="157">
        <v>4</v>
      </c>
      <c r="V194" s="157"/>
      <c r="W194" s="157"/>
      <c r="X194" s="157">
        <v>4</v>
      </c>
      <c r="Y194" s="157">
        <v>4</v>
      </c>
      <c r="Z194" s="157">
        <v>4</v>
      </c>
      <c r="AA194" s="157">
        <v>4</v>
      </c>
      <c r="AB194" s="157">
        <v>4</v>
      </c>
      <c r="AC194" s="157">
        <v>4</v>
      </c>
      <c r="AD194" s="157">
        <v>4</v>
      </c>
      <c r="AE194" s="157">
        <v>4</v>
      </c>
      <c r="AF194" s="157">
        <v>4</v>
      </c>
      <c r="AG194" s="157">
        <v>4</v>
      </c>
      <c r="AH194" s="157">
        <v>4</v>
      </c>
      <c r="AI194" s="112">
        <f>IF(A194="","",COUNTIF(D194:AH195,"&gt;2")/2)</f>
        <v>26</v>
      </c>
      <c r="AJ194" s="112">
        <f>SUMPRODUCT(IFERROR((IFERROR(WEEKDAY($D$3:$AH$3,2),999)&lt;6)*D194:AH195,0))</f>
        <v>184</v>
      </c>
      <c r="AK194" s="112">
        <f>SUMPRODUCT((IFERROR(WEEKDAY($D$3:$AH$3,2),999)&lt;6)*D196:AH196)</f>
        <v>54</v>
      </c>
      <c r="AL194" s="112">
        <f>SUMPRODUCT(IFERROR((IFERROR(WEEKDAY($D$3:$AH$3,2),0)&gt;5)*D194:AH196,0))</f>
        <v>32.5</v>
      </c>
      <c r="AM194" s="112">
        <f>SUM(D194:AH196)</f>
        <v>270.5</v>
      </c>
      <c r="AN194" s="52" t="s">
        <v>189</v>
      </c>
      <c r="AO194" s="112">
        <f>SUMPRODUCT((IFERROR((D194:AH194+D195:AH195+D196:AH196),0)&gt;8)*1,IFERROR((D194:AH194+D195:AH195+D196:AH196-8),0))</f>
        <v>62.5</v>
      </c>
      <c r="AP194" s="112">
        <f>AM194-AO194</f>
        <v>208</v>
      </c>
    </row>
    <row r="195" s="46" customFormat="1" hidden="1" spans="1:42">
      <c r="A195" s="162"/>
      <c r="B195" s="159"/>
      <c r="C195" s="75" t="s">
        <v>194</v>
      </c>
      <c r="D195" s="157">
        <v>4</v>
      </c>
      <c r="E195" s="157">
        <v>4</v>
      </c>
      <c r="F195" s="157">
        <v>4</v>
      </c>
      <c r="G195" s="157">
        <v>4</v>
      </c>
      <c r="H195" s="157">
        <v>4</v>
      </c>
      <c r="I195" s="157"/>
      <c r="J195" s="157">
        <v>4</v>
      </c>
      <c r="K195" s="157">
        <v>4</v>
      </c>
      <c r="L195" s="157">
        <v>4</v>
      </c>
      <c r="M195" s="157">
        <v>4</v>
      </c>
      <c r="N195" s="157">
        <v>4</v>
      </c>
      <c r="O195" s="157"/>
      <c r="P195" s="157"/>
      <c r="Q195" s="157">
        <v>4</v>
      </c>
      <c r="R195" s="157">
        <v>4</v>
      </c>
      <c r="S195" s="157">
        <v>4</v>
      </c>
      <c r="T195" s="157">
        <v>4</v>
      </c>
      <c r="U195" s="157">
        <v>4</v>
      </c>
      <c r="V195" s="157"/>
      <c r="W195" s="157"/>
      <c r="X195" s="157">
        <v>4</v>
      </c>
      <c r="Y195" s="157">
        <v>4</v>
      </c>
      <c r="Z195" s="157">
        <v>4</v>
      </c>
      <c r="AA195" s="157">
        <v>4</v>
      </c>
      <c r="AB195" s="157">
        <v>4</v>
      </c>
      <c r="AC195" s="157">
        <v>4</v>
      </c>
      <c r="AD195" s="157">
        <v>4</v>
      </c>
      <c r="AE195" s="157">
        <v>4</v>
      </c>
      <c r="AF195" s="157">
        <v>4</v>
      </c>
      <c r="AG195" s="157">
        <v>4</v>
      </c>
      <c r="AH195" s="157">
        <v>4</v>
      </c>
      <c r="AI195" s="112"/>
      <c r="AJ195" s="112"/>
      <c r="AK195" s="112"/>
      <c r="AL195" s="112"/>
      <c r="AM195" s="112"/>
      <c r="AN195" s="52"/>
      <c r="AO195" s="112"/>
      <c r="AP195" s="112"/>
    </row>
    <row r="196" s="46" customFormat="1" hidden="1" spans="1:42">
      <c r="A196" s="162"/>
      <c r="B196" s="161"/>
      <c r="C196" s="75" t="s">
        <v>190</v>
      </c>
      <c r="D196" s="157">
        <v>3.5</v>
      </c>
      <c r="E196" s="157">
        <v>3.5</v>
      </c>
      <c r="F196" s="157">
        <v>3.5</v>
      </c>
      <c r="G196" s="157">
        <v>2.5</v>
      </c>
      <c r="H196" s="157">
        <v>1.5</v>
      </c>
      <c r="I196" s="157"/>
      <c r="J196" s="157">
        <v>2.5</v>
      </c>
      <c r="K196" s="157">
        <v>2</v>
      </c>
      <c r="L196" s="157">
        <v>0.5</v>
      </c>
      <c r="M196" s="157"/>
      <c r="N196" s="157">
        <v>0.5</v>
      </c>
      <c r="O196" s="157"/>
      <c r="P196" s="157"/>
      <c r="Q196" s="157">
        <v>1</v>
      </c>
      <c r="R196" s="157">
        <v>0.5</v>
      </c>
      <c r="S196" s="157">
        <v>1</v>
      </c>
      <c r="T196" s="157">
        <v>1</v>
      </c>
      <c r="U196" s="157">
        <v>2.5</v>
      </c>
      <c r="V196" s="157"/>
      <c r="W196" s="157"/>
      <c r="X196" s="157">
        <v>3.5</v>
      </c>
      <c r="Y196" s="157">
        <v>3.5</v>
      </c>
      <c r="Z196" s="157">
        <v>4.5</v>
      </c>
      <c r="AA196" s="157">
        <v>4.5</v>
      </c>
      <c r="AB196" s="157">
        <v>4.5</v>
      </c>
      <c r="AC196" s="157">
        <v>3.5</v>
      </c>
      <c r="AD196" s="157">
        <v>3.5</v>
      </c>
      <c r="AE196" s="157">
        <v>1.5</v>
      </c>
      <c r="AF196" s="157">
        <v>2.5</v>
      </c>
      <c r="AG196" s="157">
        <v>2.5</v>
      </c>
      <c r="AH196" s="157">
        <v>2.5</v>
      </c>
      <c r="AI196" s="112"/>
      <c r="AJ196" s="112"/>
      <c r="AK196" s="112"/>
      <c r="AL196" s="112"/>
      <c r="AM196" s="112"/>
      <c r="AN196" s="52"/>
      <c r="AO196" s="112"/>
      <c r="AP196" s="112"/>
    </row>
    <row r="197" s="46" customFormat="1" hidden="1" spans="1:42">
      <c r="A197" s="143" t="s">
        <v>85</v>
      </c>
      <c r="B197" s="169" t="s">
        <v>84</v>
      </c>
      <c r="C197" s="169" t="s">
        <v>213</v>
      </c>
      <c r="D197" s="89">
        <v>4</v>
      </c>
      <c r="E197" s="89">
        <v>0</v>
      </c>
      <c r="F197" s="89">
        <v>4</v>
      </c>
      <c r="G197" s="89">
        <v>4</v>
      </c>
      <c r="H197" s="89">
        <v>4</v>
      </c>
      <c r="I197" s="187">
        <v>0</v>
      </c>
      <c r="J197" s="89">
        <v>4</v>
      </c>
      <c r="K197" s="89">
        <v>4</v>
      </c>
      <c r="L197" s="187">
        <v>4</v>
      </c>
      <c r="M197" s="188">
        <v>4</v>
      </c>
      <c r="N197" s="187">
        <v>4</v>
      </c>
      <c r="O197" s="187">
        <v>4</v>
      </c>
      <c r="P197" s="187">
        <v>0</v>
      </c>
      <c r="Q197" s="89">
        <v>4</v>
      </c>
      <c r="R197" s="187">
        <v>4</v>
      </c>
      <c r="S197" s="187">
        <v>4</v>
      </c>
      <c r="T197" s="89">
        <v>4</v>
      </c>
      <c r="U197" s="89">
        <v>4</v>
      </c>
      <c r="V197" s="187">
        <v>4</v>
      </c>
      <c r="W197" s="187">
        <v>0</v>
      </c>
      <c r="X197" s="89">
        <v>4</v>
      </c>
      <c r="Y197" s="187">
        <v>4</v>
      </c>
      <c r="Z197" s="89">
        <v>4</v>
      </c>
      <c r="AA197" s="89">
        <v>4</v>
      </c>
      <c r="AB197" s="89">
        <v>4</v>
      </c>
      <c r="AC197" s="187">
        <v>4</v>
      </c>
      <c r="AD197" s="89">
        <v>4</v>
      </c>
      <c r="AE197" s="89">
        <v>4</v>
      </c>
      <c r="AF197" s="89">
        <v>4</v>
      </c>
      <c r="AG197" s="89">
        <v>4</v>
      </c>
      <c r="AH197" s="89">
        <v>4</v>
      </c>
      <c r="AI197" s="112">
        <f>IF(A197="","",COUNTIF(D197:AH198,"&gt;2")/2)</f>
        <v>27</v>
      </c>
      <c r="AJ197" s="112">
        <f>SUMPRODUCT(IFERROR((IFERROR(WEEKDAY($D$3:$AH$3,2),999)&lt;6)*D197:AH198,0))</f>
        <v>176</v>
      </c>
      <c r="AK197" s="112">
        <f>SUMPRODUCT((IFERROR(WEEKDAY($D$3:$AH$3,2),999)&lt;6)*D199:AH199)</f>
        <v>0</v>
      </c>
      <c r="AL197" s="112">
        <f>SUMPRODUCT(IFERROR((IFERROR(WEEKDAY($D$3:$AH$3,2),0)&gt;5)*D197:AH199,0))</f>
        <v>40</v>
      </c>
      <c r="AM197" s="112">
        <f>SUM(D197:AH199)</f>
        <v>216</v>
      </c>
      <c r="AN197" s="52" t="s">
        <v>189</v>
      </c>
      <c r="AO197" s="112">
        <f>SUMPRODUCT((IFERROR((D197:AH197+D198:AH198+D199:AH199),0)&gt;8)*1,IFERROR((D197:AH197+D198:AH198+D199:AH199-8),0))</f>
        <v>0</v>
      </c>
      <c r="AP197" s="112">
        <f>AM197-AO197</f>
        <v>216</v>
      </c>
    </row>
    <row r="198" s="46" customFormat="1" hidden="1" spans="1:42">
      <c r="A198" s="143"/>
      <c r="B198" s="169"/>
      <c r="C198" s="169"/>
      <c r="D198" s="89">
        <v>4</v>
      </c>
      <c r="E198" s="89">
        <v>0</v>
      </c>
      <c r="F198" s="89">
        <v>4</v>
      </c>
      <c r="G198" s="89">
        <v>4</v>
      </c>
      <c r="H198" s="89">
        <v>4</v>
      </c>
      <c r="I198" s="187">
        <v>0</v>
      </c>
      <c r="J198" s="89">
        <v>4</v>
      </c>
      <c r="K198" s="89">
        <v>4</v>
      </c>
      <c r="L198" s="187">
        <v>4</v>
      </c>
      <c r="M198" s="89">
        <v>4</v>
      </c>
      <c r="N198" s="89">
        <v>4</v>
      </c>
      <c r="O198" s="89">
        <v>4</v>
      </c>
      <c r="P198" s="187">
        <v>0</v>
      </c>
      <c r="Q198" s="89">
        <v>4</v>
      </c>
      <c r="R198" s="187">
        <v>4</v>
      </c>
      <c r="S198" s="187">
        <v>4</v>
      </c>
      <c r="T198" s="89">
        <v>4</v>
      </c>
      <c r="U198" s="89">
        <v>4</v>
      </c>
      <c r="V198" s="187">
        <v>4</v>
      </c>
      <c r="W198" s="187">
        <v>0</v>
      </c>
      <c r="X198" s="89">
        <v>4</v>
      </c>
      <c r="Y198" s="187">
        <v>4</v>
      </c>
      <c r="Z198" s="89">
        <v>4</v>
      </c>
      <c r="AA198" s="89">
        <v>4</v>
      </c>
      <c r="AB198" s="89">
        <v>4</v>
      </c>
      <c r="AC198" s="187">
        <v>4</v>
      </c>
      <c r="AD198" s="89">
        <v>4</v>
      </c>
      <c r="AE198" s="89">
        <v>4</v>
      </c>
      <c r="AF198" s="89">
        <v>4</v>
      </c>
      <c r="AG198" s="89">
        <v>4</v>
      </c>
      <c r="AH198" s="89">
        <v>4</v>
      </c>
      <c r="AI198" s="112"/>
      <c r="AJ198" s="112"/>
      <c r="AK198" s="112"/>
      <c r="AL198" s="112"/>
      <c r="AM198" s="112"/>
      <c r="AN198" s="52"/>
      <c r="AO198" s="112"/>
      <c r="AP198" s="112"/>
    </row>
    <row r="199" s="46" customFormat="1" ht="16.5" hidden="1" spans="1:42">
      <c r="A199" s="143" t="s">
        <v>190</v>
      </c>
      <c r="B199" s="169"/>
      <c r="C199" s="169"/>
      <c r="D199" s="89"/>
      <c r="E199" s="89"/>
      <c r="F199" s="89"/>
      <c r="G199" s="170"/>
      <c r="H199" s="170"/>
      <c r="I199" s="170"/>
      <c r="J199" s="170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197"/>
      <c r="V199" s="89"/>
      <c r="W199" s="89"/>
      <c r="X199" s="89"/>
      <c r="Y199" s="170"/>
      <c r="Z199" s="170"/>
      <c r="AA199" s="89"/>
      <c r="AB199" s="89"/>
      <c r="AC199" s="89"/>
      <c r="AD199" s="89"/>
      <c r="AE199" s="89"/>
      <c r="AF199" s="89"/>
      <c r="AG199" s="170"/>
      <c r="AH199" s="89"/>
      <c r="AI199" s="112"/>
      <c r="AJ199" s="112"/>
      <c r="AK199" s="112"/>
      <c r="AL199" s="112"/>
      <c r="AM199" s="112"/>
      <c r="AN199" s="52"/>
      <c r="AO199" s="112"/>
      <c r="AP199" s="112"/>
    </row>
    <row r="200" s="46" customFormat="1" ht="18.75" hidden="1" spans="1:42">
      <c r="A200" s="171" t="s">
        <v>152</v>
      </c>
      <c r="B200" s="172" t="s">
        <v>214</v>
      </c>
      <c r="C200" s="172" t="s">
        <v>193</v>
      </c>
      <c r="D200" s="173">
        <v>4</v>
      </c>
      <c r="E200" s="173">
        <v>4</v>
      </c>
      <c r="F200" s="173">
        <v>4</v>
      </c>
      <c r="G200" s="173">
        <v>4</v>
      </c>
      <c r="H200" s="173">
        <v>4</v>
      </c>
      <c r="I200" s="173">
        <v>4</v>
      </c>
      <c r="J200" s="173">
        <v>4</v>
      </c>
      <c r="K200" s="173">
        <v>4</v>
      </c>
      <c r="L200" s="173">
        <v>4</v>
      </c>
      <c r="M200" s="173">
        <v>4</v>
      </c>
      <c r="N200" s="173">
        <v>4</v>
      </c>
      <c r="O200" s="173">
        <v>4</v>
      </c>
      <c r="P200" s="173">
        <v>4</v>
      </c>
      <c r="Q200" s="173">
        <v>4</v>
      </c>
      <c r="R200" s="173">
        <v>4</v>
      </c>
      <c r="S200" s="173">
        <v>4</v>
      </c>
      <c r="T200" s="173">
        <v>4</v>
      </c>
      <c r="U200" s="173">
        <v>4</v>
      </c>
      <c r="V200" s="173">
        <v>4</v>
      </c>
      <c r="W200" s="173"/>
      <c r="X200" s="173">
        <v>4</v>
      </c>
      <c r="Y200" s="173">
        <v>4</v>
      </c>
      <c r="Z200" s="173">
        <v>4</v>
      </c>
      <c r="AA200" s="173">
        <v>4</v>
      </c>
      <c r="AB200" s="173">
        <v>4</v>
      </c>
      <c r="AC200" s="173">
        <v>4</v>
      </c>
      <c r="AD200" s="173">
        <v>4</v>
      </c>
      <c r="AE200" s="173">
        <v>4</v>
      </c>
      <c r="AF200" s="173">
        <v>4</v>
      </c>
      <c r="AG200" s="173">
        <v>4</v>
      </c>
      <c r="AH200" s="173">
        <v>4</v>
      </c>
      <c r="AI200" s="112">
        <f>IF(A200="","",COUNTIF(D200:AH201,"&gt;2")/2)</f>
        <v>30</v>
      </c>
      <c r="AJ200" s="112">
        <f>SUMPRODUCT(IFERROR((IFERROR(WEEKDAY($D$3:$AH$3,2),999)&lt;6)*D200:AH201,0))</f>
        <v>184</v>
      </c>
      <c r="AK200" s="112">
        <f>SUMPRODUCT((IFERROR(WEEKDAY($D$3:$AH$3,2),999)&lt;6)*D202:AH202)</f>
        <v>112.5</v>
      </c>
      <c r="AL200" s="112">
        <f>SUMPRODUCT(IFERROR((IFERROR(WEEKDAY($D$3:$AH$3,2),0)&gt;5)*D200:AH202,0))</f>
        <v>84</v>
      </c>
      <c r="AM200" s="112">
        <f>SUM(D200:AH202)</f>
        <v>380.5</v>
      </c>
      <c r="AN200" s="52" t="s">
        <v>189</v>
      </c>
      <c r="AO200" s="112">
        <f>SUMPRODUCT((IFERROR((D200:AH200+D201:AH201+D202:AH202),0)&gt;8)*1,IFERROR((D200:AH200+D201:AH201+D202:AH202-8),0))</f>
        <v>140.5</v>
      </c>
      <c r="AP200" s="112">
        <f>AM200-AO200</f>
        <v>240</v>
      </c>
    </row>
    <row r="201" s="46" customFormat="1" ht="18.75" hidden="1" spans="1:42">
      <c r="A201" s="171"/>
      <c r="B201" s="172"/>
      <c r="C201" s="172" t="s">
        <v>194</v>
      </c>
      <c r="D201" s="173">
        <v>4</v>
      </c>
      <c r="E201" s="173">
        <v>4</v>
      </c>
      <c r="F201" s="173">
        <v>4</v>
      </c>
      <c r="G201" s="173">
        <v>4</v>
      </c>
      <c r="H201" s="173">
        <v>4</v>
      </c>
      <c r="I201" s="173">
        <v>4</v>
      </c>
      <c r="J201" s="173">
        <v>4</v>
      </c>
      <c r="K201" s="173">
        <v>4</v>
      </c>
      <c r="L201" s="173">
        <v>4</v>
      </c>
      <c r="M201" s="173">
        <v>4</v>
      </c>
      <c r="N201" s="173">
        <v>4</v>
      </c>
      <c r="O201" s="173">
        <v>4</v>
      </c>
      <c r="P201" s="173">
        <v>4</v>
      </c>
      <c r="Q201" s="173">
        <v>4</v>
      </c>
      <c r="R201" s="173">
        <v>4</v>
      </c>
      <c r="S201" s="173">
        <v>4</v>
      </c>
      <c r="T201" s="173">
        <v>4</v>
      </c>
      <c r="U201" s="173">
        <v>4</v>
      </c>
      <c r="V201" s="198">
        <v>4</v>
      </c>
      <c r="W201" s="173"/>
      <c r="X201" s="173">
        <v>4</v>
      </c>
      <c r="Y201" s="173">
        <v>4</v>
      </c>
      <c r="Z201" s="173">
        <v>4</v>
      </c>
      <c r="AA201" s="173">
        <v>4</v>
      </c>
      <c r="AB201" s="173">
        <v>4</v>
      </c>
      <c r="AC201" s="173">
        <v>4</v>
      </c>
      <c r="AD201" s="173">
        <v>4</v>
      </c>
      <c r="AE201" s="173">
        <v>4</v>
      </c>
      <c r="AF201" s="173">
        <v>4</v>
      </c>
      <c r="AG201" s="173">
        <v>4</v>
      </c>
      <c r="AH201" s="173">
        <v>4</v>
      </c>
      <c r="AI201" s="112"/>
      <c r="AJ201" s="112"/>
      <c r="AK201" s="112"/>
      <c r="AL201" s="112"/>
      <c r="AM201" s="112"/>
      <c r="AN201" s="52"/>
      <c r="AO201" s="112"/>
      <c r="AP201" s="112"/>
    </row>
    <row r="202" s="46" customFormat="1" ht="18.75" hidden="1" spans="1:42">
      <c r="A202" s="171"/>
      <c r="B202" s="172"/>
      <c r="C202" s="172" t="s">
        <v>190</v>
      </c>
      <c r="D202" s="173">
        <v>6</v>
      </c>
      <c r="E202" s="173">
        <v>5.5</v>
      </c>
      <c r="F202" s="173">
        <v>0.5</v>
      </c>
      <c r="G202" s="173">
        <v>3.5</v>
      </c>
      <c r="H202" s="173">
        <v>1.5</v>
      </c>
      <c r="I202" s="173">
        <v>5</v>
      </c>
      <c r="J202" s="173">
        <v>5</v>
      </c>
      <c r="K202" s="173">
        <v>4.5</v>
      </c>
      <c r="L202" s="173">
        <v>6.5</v>
      </c>
      <c r="M202" s="173">
        <v>5.5</v>
      </c>
      <c r="N202" s="173">
        <v>1</v>
      </c>
      <c r="O202" s="173">
        <v>3</v>
      </c>
      <c r="P202" s="173">
        <v>5.5</v>
      </c>
      <c r="Q202" s="173">
        <v>5.5</v>
      </c>
      <c r="R202" s="173">
        <v>7</v>
      </c>
      <c r="S202" s="173">
        <v>1.5</v>
      </c>
      <c r="T202" s="173">
        <v>4.5</v>
      </c>
      <c r="U202" s="173">
        <v>5</v>
      </c>
      <c r="V202" s="198">
        <v>5.5</v>
      </c>
      <c r="W202" s="173"/>
      <c r="X202" s="173">
        <v>7</v>
      </c>
      <c r="Y202" s="173">
        <v>5.5</v>
      </c>
      <c r="Z202" s="173">
        <v>7</v>
      </c>
      <c r="AA202" s="173">
        <v>8.5</v>
      </c>
      <c r="AB202" s="173">
        <v>6.5</v>
      </c>
      <c r="AC202" s="173">
        <v>3</v>
      </c>
      <c r="AD202" s="173">
        <v>4.5</v>
      </c>
      <c r="AE202" s="173">
        <v>4</v>
      </c>
      <c r="AF202" s="173">
        <v>0.5</v>
      </c>
      <c r="AG202" s="173">
        <v>4</v>
      </c>
      <c r="AH202" s="173">
        <v>8</v>
      </c>
      <c r="AI202" s="112"/>
      <c r="AJ202" s="112"/>
      <c r="AK202" s="112"/>
      <c r="AL202" s="112"/>
      <c r="AM202" s="112"/>
      <c r="AN202" s="52"/>
      <c r="AO202" s="112"/>
      <c r="AP202" s="112"/>
    </row>
    <row r="203" s="46" customFormat="1" ht="18.75" hidden="1" spans="1:42">
      <c r="A203" s="171" t="s">
        <v>133</v>
      </c>
      <c r="B203" s="172" t="s">
        <v>214</v>
      </c>
      <c r="C203" s="172" t="s">
        <v>193</v>
      </c>
      <c r="D203" s="173">
        <v>4</v>
      </c>
      <c r="E203" s="173">
        <v>4</v>
      </c>
      <c r="F203" s="173">
        <v>4</v>
      </c>
      <c r="G203" s="173">
        <v>4</v>
      </c>
      <c r="H203" s="173">
        <v>4</v>
      </c>
      <c r="I203" s="173">
        <v>4</v>
      </c>
      <c r="J203" s="173">
        <v>4</v>
      </c>
      <c r="K203" s="173">
        <v>4</v>
      </c>
      <c r="L203" s="173">
        <v>4</v>
      </c>
      <c r="M203" s="173"/>
      <c r="N203" s="173">
        <v>4</v>
      </c>
      <c r="O203" s="173">
        <v>4</v>
      </c>
      <c r="P203" s="173">
        <v>4</v>
      </c>
      <c r="Q203" s="173">
        <v>4</v>
      </c>
      <c r="R203" s="173">
        <v>4</v>
      </c>
      <c r="S203" s="173">
        <v>4</v>
      </c>
      <c r="T203" s="173">
        <v>4</v>
      </c>
      <c r="U203" s="173">
        <v>4</v>
      </c>
      <c r="V203" s="173">
        <v>4</v>
      </c>
      <c r="W203" s="173"/>
      <c r="X203" s="173">
        <v>4</v>
      </c>
      <c r="Y203" s="173">
        <v>4</v>
      </c>
      <c r="Z203" s="173">
        <v>4</v>
      </c>
      <c r="AA203" s="173">
        <v>4</v>
      </c>
      <c r="AB203" s="173">
        <v>4</v>
      </c>
      <c r="AC203" s="173">
        <v>4</v>
      </c>
      <c r="AD203" s="173">
        <v>4</v>
      </c>
      <c r="AE203" s="173">
        <v>4</v>
      </c>
      <c r="AF203" s="173">
        <v>4</v>
      </c>
      <c r="AG203" s="173">
        <v>4</v>
      </c>
      <c r="AH203" s="173">
        <v>4</v>
      </c>
      <c r="AI203" s="112">
        <f>IF(A203="","",COUNTIF(D203:AH204,"&gt;2")/2)</f>
        <v>29.5</v>
      </c>
      <c r="AJ203" s="112">
        <f>SUMPRODUCT(IFERROR((IFERROR(WEEKDAY($D$3:$AH$3,2),999)&lt;6)*D203:AH204,0))</f>
        <v>180.5</v>
      </c>
      <c r="AK203" s="112">
        <f>SUMPRODUCT((IFERROR(WEEKDAY($D$3:$AH$3,2),999)&lt;6)*D205:AH205)</f>
        <v>120.5</v>
      </c>
      <c r="AL203" s="112">
        <f>SUMPRODUCT(IFERROR((IFERROR(WEEKDAY($D$3:$AH$3,2),0)&gt;5)*D203:AH205,0))</f>
        <v>91.5</v>
      </c>
      <c r="AM203" s="112">
        <f>SUM(D203:AH205)</f>
        <v>392.5</v>
      </c>
      <c r="AN203" s="52" t="s">
        <v>189</v>
      </c>
      <c r="AO203" s="112">
        <f>SUMPRODUCT((IFERROR((D203:AH203+D204:AH204+D205:AH205),0)&gt;8)*1,IFERROR((D203:AH203+D204:AH204+D205:AH205-8),0))</f>
        <v>156</v>
      </c>
      <c r="AP203" s="112">
        <f>AM203-AO203</f>
        <v>236.5</v>
      </c>
    </row>
    <row r="204" s="46" customFormat="1" ht="18.75" hidden="1" spans="1:42">
      <c r="A204" s="171"/>
      <c r="B204" s="172"/>
      <c r="C204" s="172" t="s">
        <v>194</v>
      </c>
      <c r="D204" s="173">
        <v>4</v>
      </c>
      <c r="E204" s="173">
        <v>4</v>
      </c>
      <c r="F204" s="173">
        <v>4</v>
      </c>
      <c r="G204" s="173">
        <v>4</v>
      </c>
      <c r="H204" s="173">
        <v>4</v>
      </c>
      <c r="I204" s="173">
        <v>4</v>
      </c>
      <c r="J204" s="173">
        <v>4</v>
      </c>
      <c r="K204" s="173">
        <v>4</v>
      </c>
      <c r="L204" s="173">
        <v>4</v>
      </c>
      <c r="M204" s="173">
        <v>4.5</v>
      </c>
      <c r="N204" s="173">
        <v>4</v>
      </c>
      <c r="O204" s="173">
        <v>4</v>
      </c>
      <c r="P204" s="173">
        <v>4</v>
      </c>
      <c r="Q204" s="173">
        <v>4</v>
      </c>
      <c r="R204" s="173">
        <v>4</v>
      </c>
      <c r="S204" s="173">
        <v>4</v>
      </c>
      <c r="T204" s="173">
        <v>4</v>
      </c>
      <c r="U204" s="173">
        <v>4</v>
      </c>
      <c r="V204" s="173">
        <v>4</v>
      </c>
      <c r="W204" s="173"/>
      <c r="X204" s="173">
        <v>4</v>
      </c>
      <c r="Y204" s="173">
        <v>4</v>
      </c>
      <c r="Z204" s="173">
        <v>4</v>
      </c>
      <c r="AA204" s="173">
        <v>4</v>
      </c>
      <c r="AB204" s="173">
        <v>4</v>
      </c>
      <c r="AC204" s="173">
        <v>4</v>
      </c>
      <c r="AD204" s="173">
        <v>4</v>
      </c>
      <c r="AE204" s="173">
        <v>4</v>
      </c>
      <c r="AF204" s="173">
        <v>4</v>
      </c>
      <c r="AG204" s="173">
        <v>4</v>
      </c>
      <c r="AH204" s="173">
        <v>4</v>
      </c>
      <c r="AI204" s="112"/>
      <c r="AJ204" s="112"/>
      <c r="AK204" s="112"/>
      <c r="AL204" s="112"/>
      <c r="AM204" s="112"/>
      <c r="AN204" s="52"/>
      <c r="AO204" s="112"/>
      <c r="AP204" s="112"/>
    </row>
    <row r="205" s="46" customFormat="1" ht="18.75" hidden="1" spans="1:42">
      <c r="A205" s="171"/>
      <c r="B205" s="172"/>
      <c r="C205" s="172" t="s">
        <v>190</v>
      </c>
      <c r="D205" s="173">
        <v>9</v>
      </c>
      <c r="E205" s="173">
        <v>5</v>
      </c>
      <c r="F205" s="173">
        <v>2.5</v>
      </c>
      <c r="G205" s="173">
        <v>3</v>
      </c>
      <c r="H205" s="173">
        <v>3.5</v>
      </c>
      <c r="I205" s="173">
        <v>6</v>
      </c>
      <c r="J205" s="173">
        <v>7.5</v>
      </c>
      <c r="K205" s="173">
        <v>2.5</v>
      </c>
      <c r="L205" s="173">
        <v>13</v>
      </c>
      <c r="M205" s="173"/>
      <c r="N205" s="173">
        <v>4.5</v>
      </c>
      <c r="O205" s="173">
        <v>5</v>
      </c>
      <c r="P205" s="173">
        <v>6</v>
      </c>
      <c r="Q205" s="173">
        <v>5.5</v>
      </c>
      <c r="R205" s="173">
        <v>7.5</v>
      </c>
      <c r="S205" s="173">
        <v>1.5</v>
      </c>
      <c r="T205" s="173">
        <v>4.5</v>
      </c>
      <c r="U205" s="173">
        <v>5</v>
      </c>
      <c r="V205" s="173">
        <v>7.5</v>
      </c>
      <c r="W205" s="173"/>
      <c r="X205" s="173">
        <v>7</v>
      </c>
      <c r="Y205" s="198">
        <v>6</v>
      </c>
      <c r="Z205" s="173">
        <v>7</v>
      </c>
      <c r="AA205" s="173">
        <v>8.5</v>
      </c>
      <c r="AB205" s="173">
        <v>4.5</v>
      </c>
      <c r="AC205" s="173">
        <v>3</v>
      </c>
      <c r="AD205" s="173">
        <v>4.5</v>
      </c>
      <c r="AE205" s="173">
        <v>4</v>
      </c>
      <c r="AF205" s="173">
        <v>0.5</v>
      </c>
      <c r="AG205" s="173">
        <v>4</v>
      </c>
      <c r="AH205" s="173">
        <v>8</v>
      </c>
      <c r="AI205" s="112"/>
      <c r="AJ205" s="112"/>
      <c r="AK205" s="112"/>
      <c r="AL205" s="112"/>
      <c r="AM205" s="112"/>
      <c r="AN205" s="52"/>
      <c r="AO205" s="112"/>
      <c r="AP205" s="112"/>
    </row>
    <row r="206" s="46" customFormat="1" ht="18.75" hidden="1" spans="1:42">
      <c r="A206" s="174" t="s">
        <v>125</v>
      </c>
      <c r="B206" s="172" t="s">
        <v>214</v>
      </c>
      <c r="C206" s="172" t="s">
        <v>193</v>
      </c>
      <c r="D206" s="173">
        <v>4</v>
      </c>
      <c r="E206" s="173">
        <v>4</v>
      </c>
      <c r="F206" s="175">
        <v>3</v>
      </c>
      <c r="G206" s="175"/>
      <c r="H206" s="175"/>
      <c r="I206" s="175"/>
      <c r="J206" s="173">
        <v>4</v>
      </c>
      <c r="K206" s="173">
        <v>4</v>
      </c>
      <c r="L206" s="173">
        <v>4</v>
      </c>
      <c r="M206" s="173">
        <v>4</v>
      </c>
      <c r="N206" s="173">
        <v>4</v>
      </c>
      <c r="O206" s="173">
        <v>4</v>
      </c>
      <c r="P206" s="173">
        <v>4</v>
      </c>
      <c r="Q206" s="175"/>
      <c r="R206" s="173">
        <v>4</v>
      </c>
      <c r="S206" s="173">
        <v>4</v>
      </c>
      <c r="T206" s="173">
        <v>4</v>
      </c>
      <c r="U206" s="173">
        <v>4</v>
      </c>
      <c r="V206" s="173">
        <v>4</v>
      </c>
      <c r="W206" s="173"/>
      <c r="X206" s="173">
        <v>4</v>
      </c>
      <c r="Y206" s="173">
        <v>4</v>
      </c>
      <c r="Z206" s="173"/>
      <c r="AA206" s="173">
        <v>4</v>
      </c>
      <c r="AB206" s="173">
        <v>4</v>
      </c>
      <c r="AC206" s="173">
        <v>4</v>
      </c>
      <c r="AD206" s="173">
        <v>4</v>
      </c>
      <c r="AE206" s="173">
        <v>4</v>
      </c>
      <c r="AF206" s="173">
        <v>4</v>
      </c>
      <c r="AG206" s="173"/>
      <c r="AH206" s="173">
        <v>4</v>
      </c>
      <c r="AI206" s="112">
        <f>IF(A206="","",COUNTIF(D206:AH207,"&gt;2")/2)</f>
        <v>23.5</v>
      </c>
      <c r="AJ206" s="112">
        <f>SUMPRODUCT(IFERROR((IFERROR(WEEKDAY($D$3:$AH$3,2),999)&lt;6)*D206:AH207,0))</f>
        <v>147</v>
      </c>
      <c r="AK206" s="112">
        <f>SUMPRODUCT((IFERROR(WEEKDAY($D$3:$AH$3,2),999)&lt;6)*D208:AH208)</f>
        <v>90.5</v>
      </c>
      <c r="AL206" s="112">
        <f>SUMPRODUCT(IFERROR((IFERROR(WEEKDAY($D$3:$AH$3,2),0)&gt;5)*D206:AH208,0))</f>
        <v>63.5</v>
      </c>
      <c r="AM206" s="112">
        <f>SUM(D206:AH208)</f>
        <v>301</v>
      </c>
      <c r="AN206" s="52" t="s">
        <v>189</v>
      </c>
      <c r="AO206" s="112">
        <f>SUMPRODUCT((IFERROR((D206:AH206+D207:AH207+D208:AH208),0)&gt;8)*1,IFERROR((D206:AH206+D207:AH207+D208:AH208-8),0))</f>
        <v>114</v>
      </c>
      <c r="AP206" s="112">
        <f>AM206-AO206</f>
        <v>187</v>
      </c>
    </row>
    <row r="207" s="46" customFormat="1" ht="18.75" hidden="1" spans="1:42">
      <c r="A207" s="174"/>
      <c r="B207" s="172"/>
      <c r="C207" s="172" t="s">
        <v>194</v>
      </c>
      <c r="D207" s="173">
        <v>4</v>
      </c>
      <c r="E207" s="173">
        <v>4</v>
      </c>
      <c r="F207" s="175"/>
      <c r="G207" s="175"/>
      <c r="H207" s="175"/>
      <c r="I207" s="175"/>
      <c r="J207" s="173">
        <v>4</v>
      </c>
      <c r="K207" s="173">
        <v>4</v>
      </c>
      <c r="L207" s="173">
        <v>4</v>
      </c>
      <c r="M207" s="173">
        <v>4</v>
      </c>
      <c r="N207" s="173">
        <v>4</v>
      </c>
      <c r="O207" s="173">
        <v>4</v>
      </c>
      <c r="P207" s="173">
        <v>4</v>
      </c>
      <c r="Q207" s="175"/>
      <c r="R207" s="173">
        <v>4</v>
      </c>
      <c r="S207" s="173">
        <v>4</v>
      </c>
      <c r="T207" s="173">
        <v>4</v>
      </c>
      <c r="U207" s="173">
        <v>4</v>
      </c>
      <c r="V207" s="173">
        <v>4</v>
      </c>
      <c r="W207" s="173"/>
      <c r="X207" s="20">
        <v>4</v>
      </c>
      <c r="Y207" s="173">
        <v>4</v>
      </c>
      <c r="Z207" s="173"/>
      <c r="AA207" s="173">
        <v>4</v>
      </c>
      <c r="AB207" s="173">
        <v>4</v>
      </c>
      <c r="AC207" s="173">
        <v>4</v>
      </c>
      <c r="AD207" s="173">
        <v>4</v>
      </c>
      <c r="AE207" s="173">
        <v>4</v>
      </c>
      <c r="AF207" s="173">
        <v>4</v>
      </c>
      <c r="AG207" s="173"/>
      <c r="AH207" s="173">
        <v>4</v>
      </c>
      <c r="AI207" s="112"/>
      <c r="AJ207" s="112"/>
      <c r="AK207" s="112"/>
      <c r="AL207" s="112"/>
      <c r="AM207" s="112"/>
      <c r="AN207" s="52"/>
      <c r="AO207" s="112"/>
      <c r="AP207" s="112"/>
    </row>
    <row r="208" s="46" customFormat="1" ht="18.75" hidden="1" spans="1:42">
      <c r="A208" s="174"/>
      <c r="B208" s="172"/>
      <c r="C208" s="172" t="s">
        <v>190</v>
      </c>
      <c r="D208" s="173">
        <v>6</v>
      </c>
      <c r="E208" s="173">
        <v>5.5</v>
      </c>
      <c r="F208" s="173"/>
      <c r="G208" s="173"/>
      <c r="H208" s="173"/>
      <c r="I208" s="173"/>
      <c r="J208" s="173">
        <v>5.5</v>
      </c>
      <c r="K208" s="173">
        <v>4.5</v>
      </c>
      <c r="L208" s="173">
        <v>6.5</v>
      </c>
      <c r="M208" s="173">
        <v>1.5</v>
      </c>
      <c r="N208" s="173">
        <v>4</v>
      </c>
      <c r="O208" s="173">
        <v>5</v>
      </c>
      <c r="P208" s="173">
        <v>5.5</v>
      </c>
      <c r="Q208" s="173"/>
      <c r="R208" s="173">
        <v>7.5</v>
      </c>
      <c r="S208" s="173">
        <v>1.5</v>
      </c>
      <c r="T208" s="173">
        <v>5</v>
      </c>
      <c r="U208" s="173">
        <v>5</v>
      </c>
      <c r="V208" s="173">
        <v>5.5</v>
      </c>
      <c r="W208" s="173"/>
      <c r="X208" s="173">
        <v>7</v>
      </c>
      <c r="Y208" s="198">
        <v>5.5</v>
      </c>
      <c r="Z208" s="173"/>
      <c r="AA208" s="173">
        <v>9</v>
      </c>
      <c r="AB208" s="173">
        <v>4</v>
      </c>
      <c r="AC208" s="173">
        <v>3</v>
      </c>
      <c r="AD208" s="173">
        <v>4.5</v>
      </c>
      <c r="AE208" s="173">
        <v>4</v>
      </c>
      <c r="AF208" s="173">
        <v>0.5</v>
      </c>
      <c r="AG208" s="173"/>
      <c r="AH208" s="173">
        <v>8</v>
      </c>
      <c r="AI208" s="112"/>
      <c r="AJ208" s="112"/>
      <c r="AK208" s="112"/>
      <c r="AL208" s="112"/>
      <c r="AM208" s="112"/>
      <c r="AN208" s="52"/>
      <c r="AO208" s="112"/>
      <c r="AP208" s="112"/>
    </row>
    <row r="209" s="46" customFormat="1" ht="18.75" hidden="1" spans="1:42">
      <c r="A209" s="174" t="s">
        <v>126</v>
      </c>
      <c r="B209" s="172" t="s">
        <v>214</v>
      </c>
      <c r="C209" s="172" t="s">
        <v>193</v>
      </c>
      <c r="D209" s="173">
        <v>4</v>
      </c>
      <c r="E209" s="173">
        <v>4</v>
      </c>
      <c r="F209" s="173">
        <v>4</v>
      </c>
      <c r="G209" s="173">
        <v>4</v>
      </c>
      <c r="H209" s="173">
        <v>4</v>
      </c>
      <c r="I209" s="173"/>
      <c r="J209" s="173">
        <v>4</v>
      </c>
      <c r="K209" s="173">
        <v>3</v>
      </c>
      <c r="L209" s="173">
        <v>4</v>
      </c>
      <c r="M209" s="173">
        <v>4</v>
      </c>
      <c r="N209" s="173">
        <v>4</v>
      </c>
      <c r="O209" s="173">
        <v>4</v>
      </c>
      <c r="P209" s="175"/>
      <c r="Q209" s="173">
        <v>4</v>
      </c>
      <c r="R209" s="173">
        <v>4</v>
      </c>
      <c r="S209" s="173">
        <v>4</v>
      </c>
      <c r="T209" s="173">
        <v>4</v>
      </c>
      <c r="U209" s="173">
        <v>4</v>
      </c>
      <c r="V209" s="173">
        <v>4</v>
      </c>
      <c r="W209" s="173"/>
      <c r="X209" s="173">
        <v>4</v>
      </c>
      <c r="Y209" s="173">
        <v>4</v>
      </c>
      <c r="Z209" s="173">
        <v>4</v>
      </c>
      <c r="AA209" s="173">
        <v>4</v>
      </c>
      <c r="AB209" s="173">
        <v>4</v>
      </c>
      <c r="AC209" s="173">
        <v>4</v>
      </c>
      <c r="AD209" s="173">
        <v>4</v>
      </c>
      <c r="AE209" s="175"/>
      <c r="AF209" s="173">
        <v>4</v>
      </c>
      <c r="AG209" s="173">
        <v>4</v>
      </c>
      <c r="AH209" s="173">
        <v>4</v>
      </c>
      <c r="AI209" s="112">
        <f>IF(A209="","",COUNTIF(D209:AH210,"&gt;2")/2)</f>
        <v>27</v>
      </c>
      <c r="AJ209" s="112">
        <f>SUMPRODUCT(IFERROR((IFERROR(WEEKDAY($D$3:$AH$3,2),999)&lt;6)*D209:AH210,0))</f>
        <v>175</v>
      </c>
      <c r="AK209" s="112">
        <f>SUMPRODUCT((IFERROR(WEEKDAY($D$3:$AH$3,2),999)&lt;6)*D211:AH211)</f>
        <v>106.5</v>
      </c>
      <c r="AL209" s="112">
        <f>SUMPRODUCT(IFERROR((IFERROR(WEEKDAY($D$3:$AH$3,2),0)&gt;5)*D209:AH211,0))</f>
        <v>59.5</v>
      </c>
      <c r="AM209" s="112">
        <f>SUM(D209:AH211)</f>
        <v>341</v>
      </c>
      <c r="AN209" s="52" t="s">
        <v>189</v>
      </c>
      <c r="AO209" s="112">
        <f>SUMPRODUCT((IFERROR((D209:AH209+D210:AH210+D211:AH211),0)&gt;8)*1,IFERROR((D209:AH209+D210:AH210+D211:AH211-8),0))</f>
        <v>125</v>
      </c>
      <c r="AP209" s="112">
        <f>AM209-AO209</f>
        <v>216</v>
      </c>
    </row>
    <row r="210" s="46" customFormat="1" ht="18.75" hidden="1" spans="1:42">
      <c r="A210" s="174"/>
      <c r="B210" s="172"/>
      <c r="C210" s="172" t="s">
        <v>194</v>
      </c>
      <c r="D210" s="173">
        <v>4</v>
      </c>
      <c r="E210" s="173">
        <v>4</v>
      </c>
      <c r="F210" s="173">
        <v>4</v>
      </c>
      <c r="G210" s="173">
        <v>4</v>
      </c>
      <c r="H210" s="173">
        <v>4</v>
      </c>
      <c r="I210" s="173"/>
      <c r="J210" s="173">
        <v>4</v>
      </c>
      <c r="K210" s="173">
        <v>4</v>
      </c>
      <c r="L210" s="173">
        <v>4</v>
      </c>
      <c r="M210" s="173">
        <v>4</v>
      </c>
      <c r="N210" s="173">
        <v>4</v>
      </c>
      <c r="O210" s="173">
        <v>4</v>
      </c>
      <c r="P210" s="175"/>
      <c r="Q210" s="173">
        <v>4</v>
      </c>
      <c r="R210" s="173">
        <v>4</v>
      </c>
      <c r="S210" s="173">
        <v>4</v>
      </c>
      <c r="T210" s="173">
        <v>4</v>
      </c>
      <c r="U210" s="173">
        <v>4</v>
      </c>
      <c r="V210" s="173">
        <v>4</v>
      </c>
      <c r="W210" s="173"/>
      <c r="X210" s="173">
        <v>4</v>
      </c>
      <c r="Y210" s="173">
        <v>4</v>
      </c>
      <c r="Z210" s="173">
        <v>4</v>
      </c>
      <c r="AA210" s="173">
        <v>4</v>
      </c>
      <c r="AB210" s="173">
        <v>4</v>
      </c>
      <c r="AC210" s="173">
        <v>4</v>
      </c>
      <c r="AD210" s="173">
        <v>4</v>
      </c>
      <c r="AE210" s="175"/>
      <c r="AF210" s="173">
        <v>4</v>
      </c>
      <c r="AG210" s="173">
        <v>4</v>
      </c>
      <c r="AH210" s="173">
        <v>4</v>
      </c>
      <c r="AI210" s="112"/>
      <c r="AJ210" s="112"/>
      <c r="AK210" s="112"/>
      <c r="AL210" s="112"/>
      <c r="AM210" s="112"/>
      <c r="AN210" s="52"/>
      <c r="AO210" s="112"/>
      <c r="AP210" s="112"/>
    </row>
    <row r="211" s="46" customFormat="1" ht="18.75" hidden="1" spans="1:42">
      <c r="A211" s="174"/>
      <c r="B211" s="172"/>
      <c r="C211" s="172" t="s">
        <v>190</v>
      </c>
      <c r="D211" s="173">
        <v>6</v>
      </c>
      <c r="E211" s="173">
        <v>5.5</v>
      </c>
      <c r="F211" s="173">
        <v>0.5</v>
      </c>
      <c r="G211" s="173">
        <v>3.5</v>
      </c>
      <c r="H211" s="173">
        <v>1.5</v>
      </c>
      <c r="I211" s="173"/>
      <c r="J211" s="173">
        <v>4</v>
      </c>
      <c r="K211" s="173">
        <v>2</v>
      </c>
      <c r="L211" s="173">
        <v>6.5</v>
      </c>
      <c r="M211" s="173">
        <v>5</v>
      </c>
      <c r="N211" s="173">
        <v>4</v>
      </c>
      <c r="O211" s="173">
        <v>5</v>
      </c>
      <c r="P211" s="173"/>
      <c r="Q211" s="173">
        <v>6</v>
      </c>
      <c r="R211" s="173">
        <v>7.5</v>
      </c>
      <c r="S211" s="173">
        <v>1.5</v>
      </c>
      <c r="T211" s="173">
        <v>4.5</v>
      </c>
      <c r="U211" s="173">
        <v>5</v>
      </c>
      <c r="V211" s="173">
        <v>5.5</v>
      </c>
      <c r="W211" s="173"/>
      <c r="X211" s="173">
        <v>7</v>
      </c>
      <c r="Y211" s="198">
        <v>5.5</v>
      </c>
      <c r="Z211" s="173">
        <v>7</v>
      </c>
      <c r="AA211" s="173">
        <v>8.5</v>
      </c>
      <c r="AB211" s="173">
        <v>4.5</v>
      </c>
      <c r="AC211" s="173">
        <v>3</v>
      </c>
      <c r="AD211" s="173">
        <v>4.5</v>
      </c>
      <c r="AE211" s="173"/>
      <c r="AF211" s="173">
        <v>0.5</v>
      </c>
      <c r="AG211" s="173">
        <v>4</v>
      </c>
      <c r="AH211" s="173">
        <v>8</v>
      </c>
      <c r="AI211" s="112"/>
      <c r="AJ211" s="112"/>
      <c r="AK211" s="112"/>
      <c r="AL211" s="112"/>
      <c r="AM211" s="112"/>
      <c r="AN211" s="52"/>
      <c r="AO211" s="112"/>
      <c r="AP211" s="112"/>
    </row>
    <row r="212" s="46" customFormat="1" ht="18.75" hidden="1" spans="1:42">
      <c r="A212" s="174" t="s">
        <v>128</v>
      </c>
      <c r="B212" s="172" t="s">
        <v>214</v>
      </c>
      <c r="C212" s="172" t="s">
        <v>193</v>
      </c>
      <c r="D212" s="173">
        <v>4</v>
      </c>
      <c r="E212" s="173">
        <v>4</v>
      </c>
      <c r="F212" s="173">
        <v>4</v>
      </c>
      <c r="G212" s="173">
        <v>4</v>
      </c>
      <c r="H212" s="173">
        <v>4</v>
      </c>
      <c r="I212" s="173">
        <v>4</v>
      </c>
      <c r="J212" s="173">
        <v>4</v>
      </c>
      <c r="K212" s="173">
        <v>4</v>
      </c>
      <c r="L212" s="173">
        <v>4</v>
      </c>
      <c r="M212" s="175"/>
      <c r="N212" s="173">
        <v>4</v>
      </c>
      <c r="O212" s="173">
        <v>4</v>
      </c>
      <c r="P212" s="173">
        <v>4</v>
      </c>
      <c r="Q212" s="173">
        <v>4</v>
      </c>
      <c r="R212" s="173">
        <v>4</v>
      </c>
      <c r="S212" s="175"/>
      <c r="T212" s="173">
        <v>4</v>
      </c>
      <c r="U212" s="173">
        <v>4</v>
      </c>
      <c r="V212" s="173">
        <v>4</v>
      </c>
      <c r="W212" s="173"/>
      <c r="X212" s="173">
        <v>4</v>
      </c>
      <c r="Y212" s="173">
        <v>4</v>
      </c>
      <c r="Z212" s="173">
        <v>4</v>
      </c>
      <c r="AA212" s="173">
        <v>4</v>
      </c>
      <c r="AB212" s="173">
        <v>4</v>
      </c>
      <c r="AC212" s="173">
        <v>4</v>
      </c>
      <c r="AD212" s="173">
        <v>4</v>
      </c>
      <c r="AE212" s="173">
        <v>4</v>
      </c>
      <c r="AF212" s="173">
        <v>4</v>
      </c>
      <c r="AG212" s="173">
        <v>4</v>
      </c>
      <c r="AH212" s="173">
        <v>4</v>
      </c>
      <c r="AI212" s="112">
        <f>IF(A212="","",COUNTIF(D212:AH213,"&gt;2")/2)</f>
        <v>28</v>
      </c>
      <c r="AJ212" s="112">
        <f>SUMPRODUCT(IFERROR((IFERROR(WEEKDAY($D$3:$AH$3,2),999)&lt;6)*D212:AH213,0))</f>
        <v>168</v>
      </c>
      <c r="AK212" s="112">
        <f>SUMPRODUCT((IFERROR(WEEKDAY($D$3:$AH$3,2),999)&lt;6)*D214:AH214)</f>
        <v>106</v>
      </c>
      <c r="AL212" s="112">
        <f>SUMPRODUCT(IFERROR((IFERROR(WEEKDAY($D$3:$AH$3,2),0)&gt;5)*D212:AH214,0))</f>
        <v>90</v>
      </c>
      <c r="AM212" s="112">
        <f>SUM(D212:AH214)</f>
        <v>364</v>
      </c>
      <c r="AN212" s="52" t="s">
        <v>189</v>
      </c>
      <c r="AO212" s="112">
        <f>SUMPRODUCT((IFERROR((D212:AH212+D213:AH213+D214:AH214),0)&gt;8)*1,IFERROR((D212:AH212+D213:AH213+D214:AH214-8),0))</f>
        <v>140</v>
      </c>
      <c r="AP212" s="112">
        <f>AM212-AO212</f>
        <v>224</v>
      </c>
    </row>
    <row r="213" s="46" customFormat="1" ht="18.75" hidden="1" spans="1:42">
      <c r="A213" s="174"/>
      <c r="B213" s="172"/>
      <c r="C213" s="172" t="s">
        <v>194</v>
      </c>
      <c r="D213" s="173">
        <v>4</v>
      </c>
      <c r="E213" s="173">
        <v>4</v>
      </c>
      <c r="F213" s="173">
        <v>4</v>
      </c>
      <c r="G213" s="173">
        <v>4</v>
      </c>
      <c r="H213" s="173">
        <v>4</v>
      </c>
      <c r="I213" s="173">
        <v>4</v>
      </c>
      <c r="J213" s="173">
        <v>4</v>
      </c>
      <c r="K213" s="173">
        <v>4</v>
      </c>
      <c r="L213" s="173">
        <v>4</v>
      </c>
      <c r="M213" s="175"/>
      <c r="N213" s="173">
        <v>4</v>
      </c>
      <c r="O213" s="173">
        <v>4</v>
      </c>
      <c r="P213" s="173">
        <v>4</v>
      </c>
      <c r="Q213" s="173">
        <v>4</v>
      </c>
      <c r="R213" s="173">
        <v>4</v>
      </c>
      <c r="S213" s="175"/>
      <c r="T213" s="173">
        <v>4</v>
      </c>
      <c r="U213" s="173">
        <v>4</v>
      </c>
      <c r="V213" s="173">
        <v>4</v>
      </c>
      <c r="W213" s="173"/>
      <c r="X213" s="173">
        <v>4</v>
      </c>
      <c r="Y213" s="173">
        <v>4</v>
      </c>
      <c r="Z213" s="173">
        <v>4</v>
      </c>
      <c r="AA213" s="173">
        <v>4</v>
      </c>
      <c r="AB213" s="173">
        <v>4</v>
      </c>
      <c r="AC213" s="173">
        <v>4</v>
      </c>
      <c r="AD213" s="173">
        <v>4</v>
      </c>
      <c r="AE213" s="173">
        <v>4</v>
      </c>
      <c r="AF213" s="173">
        <v>4</v>
      </c>
      <c r="AG213" s="173">
        <v>4</v>
      </c>
      <c r="AH213" s="173">
        <v>4</v>
      </c>
      <c r="AI213" s="112"/>
      <c r="AJ213" s="112"/>
      <c r="AK213" s="112"/>
      <c r="AL213" s="112"/>
      <c r="AM213" s="112"/>
      <c r="AN213" s="52"/>
      <c r="AO213" s="112"/>
      <c r="AP213" s="112"/>
    </row>
    <row r="214" s="46" customFormat="1" ht="18.75" hidden="1" spans="1:42">
      <c r="A214" s="174"/>
      <c r="B214" s="172"/>
      <c r="C214" s="172" t="s">
        <v>190</v>
      </c>
      <c r="D214" s="173">
        <v>6</v>
      </c>
      <c r="E214" s="173">
        <v>6</v>
      </c>
      <c r="F214" s="173">
        <v>1</v>
      </c>
      <c r="G214" s="173">
        <v>3.5</v>
      </c>
      <c r="H214" s="173">
        <v>3</v>
      </c>
      <c r="I214" s="173">
        <v>5</v>
      </c>
      <c r="J214" s="173">
        <v>5.5</v>
      </c>
      <c r="K214" s="173">
        <v>2.5</v>
      </c>
      <c r="L214" s="173">
        <v>6.5</v>
      </c>
      <c r="M214" s="173"/>
      <c r="N214" s="173">
        <v>4.5</v>
      </c>
      <c r="O214" s="173">
        <v>5</v>
      </c>
      <c r="P214" s="173">
        <v>6</v>
      </c>
      <c r="Q214" s="173">
        <v>7</v>
      </c>
      <c r="R214" s="173">
        <v>2</v>
      </c>
      <c r="S214" s="173"/>
      <c r="T214" s="173">
        <v>5.5</v>
      </c>
      <c r="U214" s="173">
        <v>5.5</v>
      </c>
      <c r="V214" s="173">
        <v>8.5</v>
      </c>
      <c r="W214" s="173"/>
      <c r="X214" s="173">
        <v>3</v>
      </c>
      <c r="Y214" s="198">
        <v>6</v>
      </c>
      <c r="Z214" s="173">
        <v>8</v>
      </c>
      <c r="AA214" s="173">
        <v>8.5</v>
      </c>
      <c r="AB214" s="173">
        <v>5</v>
      </c>
      <c r="AC214" s="173">
        <v>3.5</v>
      </c>
      <c r="AD214" s="173">
        <v>3</v>
      </c>
      <c r="AE214" s="173">
        <v>6</v>
      </c>
      <c r="AF214" s="173">
        <v>1</v>
      </c>
      <c r="AG214" s="173">
        <v>4</v>
      </c>
      <c r="AH214" s="173">
        <v>9</v>
      </c>
      <c r="AI214" s="112"/>
      <c r="AJ214" s="112"/>
      <c r="AK214" s="112"/>
      <c r="AL214" s="112"/>
      <c r="AM214" s="112"/>
      <c r="AN214" s="52"/>
      <c r="AO214" s="112"/>
      <c r="AP214" s="112"/>
    </row>
    <row r="215" s="46" customFormat="1" ht="18.75" hidden="1" spans="1:42">
      <c r="A215" s="174" t="s">
        <v>129</v>
      </c>
      <c r="B215" s="172" t="s">
        <v>214</v>
      </c>
      <c r="C215" s="172" t="s">
        <v>193</v>
      </c>
      <c r="D215" s="173"/>
      <c r="E215" s="173"/>
      <c r="F215" s="173"/>
      <c r="G215" s="173"/>
      <c r="H215" s="173"/>
      <c r="I215" s="173"/>
      <c r="J215" s="173"/>
      <c r="K215" s="173"/>
      <c r="L215" s="173"/>
      <c r="M215" s="173"/>
      <c r="N215" s="173"/>
      <c r="O215" s="173"/>
      <c r="P215" s="173"/>
      <c r="Q215" s="173"/>
      <c r="R215" s="173"/>
      <c r="S215" s="173"/>
      <c r="T215" s="173">
        <v>4</v>
      </c>
      <c r="U215" s="173">
        <v>4</v>
      </c>
      <c r="V215" s="173">
        <v>4</v>
      </c>
      <c r="W215" s="173"/>
      <c r="X215" s="173">
        <v>4</v>
      </c>
      <c r="Y215" s="173">
        <v>3.5</v>
      </c>
      <c r="Z215" s="173">
        <v>4</v>
      </c>
      <c r="AA215" s="173">
        <v>4</v>
      </c>
      <c r="AB215" s="173">
        <v>4</v>
      </c>
      <c r="AC215" s="175"/>
      <c r="AD215" s="173">
        <v>4</v>
      </c>
      <c r="AE215" s="173">
        <v>4</v>
      </c>
      <c r="AF215" s="175"/>
      <c r="AG215" s="173">
        <v>4</v>
      </c>
      <c r="AH215" s="173">
        <v>4</v>
      </c>
      <c r="AI215" s="112">
        <f>IF(A215="","",COUNTIF(D215:AH216,"&gt;2")/2)</f>
        <v>11.5</v>
      </c>
      <c r="AJ215" s="112">
        <f>SUMPRODUCT(IFERROR((IFERROR(WEEKDAY($D$3:$AH$3,2),999)&lt;6)*D215:AH216,0))</f>
        <v>74</v>
      </c>
      <c r="AK215" s="112">
        <f>SUMPRODUCT((IFERROR(WEEKDAY($D$3:$AH$3,2),999)&lt;6)*D217:AH217)</f>
        <v>46.5</v>
      </c>
      <c r="AL215" s="112">
        <f>SUMPRODUCT(IFERROR((IFERROR(WEEKDAY($D$3:$AH$3,2),0)&gt;5)*D215:AH217,0))</f>
        <v>27</v>
      </c>
      <c r="AM215" s="112">
        <f>SUM(D215:AH217)</f>
        <v>147.5</v>
      </c>
      <c r="AN215" s="52" t="s">
        <v>189</v>
      </c>
      <c r="AO215" s="112">
        <f>SUMPRODUCT((IFERROR((D215:AH215+D216:AH216+D217:AH217),0)&gt;8)*1,IFERROR((D215:AH215+D216:AH216+D217:AH217-8),0))</f>
        <v>57.5</v>
      </c>
      <c r="AP215" s="112">
        <f>AM215-AO215</f>
        <v>90</v>
      </c>
    </row>
    <row r="216" s="46" customFormat="1" ht="18.75" hidden="1" spans="1:42">
      <c r="A216" s="174"/>
      <c r="B216" s="172"/>
      <c r="C216" s="172" t="s">
        <v>194</v>
      </c>
      <c r="D216" s="173"/>
      <c r="E216" s="173"/>
      <c r="F216" s="173"/>
      <c r="G216" s="173"/>
      <c r="H216" s="173"/>
      <c r="I216" s="173"/>
      <c r="J216" s="173"/>
      <c r="K216" s="173"/>
      <c r="L216" s="173"/>
      <c r="M216" s="173"/>
      <c r="N216" s="173"/>
      <c r="O216" s="173"/>
      <c r="P216" s="173"/>
      <c r="Q216" s="173"/>
      <c r="R216" s="173"/>
      <c r="S216" s="173"/>
      <c r="T216" s="173">
        <v>4</v>
      </c>
      <c r="U216" s="173">
        <v>4</v>
      </c>
      <c r="V216" s="173">
        <v>4</v>
      </c>
      <c r="W216" s="173"/>
      <c r="X216" s="173">
        <v>4</v>
      </c>
      <c r="Y216" s="173"/>
      <c r="Z216" s="173">
        <v>4</v>
      </c>
      <c r="AA216" s="173">
        <v>4</v>
      </c>
      <c r="AB216" s="173">
        <v>4</v>
      </c>
      <c r="AC216" s="175"/>
      <c r="AD216" s="173">
        <v>4</v>
      </c>
      <c r="AE216" s="173">
        <v>4</v>
      </c>
      <c r="AF216" s="175"/>
      <c r="AG216" s="173">
        <v>2.5</v>
      </c>
      <c r="AH216" s="173">
        <v>4</v>
      </c>
      <c r="AI216" s="112"/>
      <c r="AJ216" s="112"/>
      <c r="AK216" s="112"/>
      <c r="AL216" s="112"/>
      <c r="AM216" s="112"/>
      <c r="AN216" s="52"/>
      <c r="AO216" s="112"/>
      <c r="AP216" s="112"/>
    </row>
    <row r="217" s="46" customFormat="1" ht="18.75" hidden="1" spans="1:42">
      <c r="A217" s="174"/>
      <c r="B217" s="172"/>
      <c r="C217" s="172" t="s">
        <v>190</v>
      </c>
      <c r="D217" s="173"/>
      <c r="E217" s="173"/>
      <c r="F217" s="173"/>
      <c r="G217" s="173"/>
      <c r="H217" s="173"/>
      <c r="I217" s="173"/>
      <c r="J217" s="173"/>
      <c r="K217" s="173"/>
      <c r="L217" s="173"/>
      <c r="M217" s="173"/>
      <c r="N217" s="173"/>
      <c r="O217" s="173"/>
      <c r="P217" s="173"/>
      <c r="Q217" s="173"/>
      <c r="R217" s="173"/>
      <c r="S217" s="173"/>
      <c r="T217" s="173">
        <v>5</v>
      </c>
      <c r="U217" s="173">
        <v>5</v>
      </c>
      <c r="V217" s="173">
        <v>8.5</v>
      </c>
      <c r="W217" s="173"/>
      <c r="X217" s="173">
        <v>7</v>
      </c>
      <c r="Y217" s="198"/>
      <c r="Z217" s="173">
        <v>7</v>
      </c>
      <c r="AA217" s="173">
        <v>8.5</v>
      </c>
      <c r="AB217" s="173">
        <v>4.5</v>
      </c>
      <c r="AC217" s="173"/>
      <c r="AD217" s="173">
        <v>2.5</v>
      </c>
      <c r="AE217" s="173">
        <v>1.5</v>
      </c>
      <c r="AF217" s="173"/>
      <c r="AG217" s="173"/>
      <c r="AH217" s="173">
        <v>8</v>
      </c>
      <c r="AI217" s="112"/>
      <c r="AJ217" s="112"/>
      <c r="AK217" s="112"/>
      <c r="AL217" s="112"/>
      <c r="AM217" s="112"/>
      <c r="AN217" s="52"/>
      <c r="AO217" s="112"/>
      <c r="AP217" s="112"/>
    </row>
    <row r="218" s="46" customFormat="1" ht="18.75" hidden="1" spans="1:42">
      <c r="A218" s="174" t="s">
        <v>130</v>
      </c>
      <c r="B218" s="172" t="s">
        <v>214</v>
      </c>
      <c r="C218" s="172" t="s">
        <v>193</v>
      </c>
      <c r="D218" s="173"/>
      <c r="E218" s="173"/>
      <c r="F218" s="173"/>
      <c r="G218" s="173"/>
      <c r="H218" s="173"/>
      <c r="I218" s="173"/>
      <c r="J218" s="173"/>
      <c r="K218" s="173"/>
      <c r="L218" s="173"/>
      <c r="M218" s="173"/>
      <c r="N218" s="173"/>
      <c r="O218" s="173"/>
      <c r="P218" s="173"/>
      <c r="Q218" s="173"/>
      <c r="R218" s="173"/>
      <c r="S218" s="173"/>
      <c r="T218" s="173"/>
      <c r="U218" s="173"/>
      <c r="V218" s="173"/>
      <c r="W218" s="173"/>
      <c r="X218" s="173"/>
      <c r="Y218" s="173"/>
      <c r="Z218" s="173"/>
      <c r="AA218" s="173"/>
      <c r="AB218" s="173"/>
      <c r="AC218" s="173"/>
      <c r="AD218" s="173"/>
      <c r="AE218" s="173"/>
      <c r="AF218" s="173"/>
      <c r="AG218" s="173"/>
      <c r="AH218" s="173">
        <v>4</v>
      </c>
      <c r="AI218" s="112">
        <f>IF(A218="","",COUNTIF(D218:AH219,"&gt;2")/2)</f>
        <v>1</v>
      </c>
      <c r="AJ218" s="112">
        <f>SUMPRODUCT(IFERROR((IFERROR(WEEKDAY($D$3:$AH$3,2),999)&lt;6)*D218:AH219,0))</f>
        <v>8</v>
      </c>
      <c r="AK218" s="112">
        <f>SUMPRODUCT((IFERROR(WEEKDAY($D$3:$AH$3,2),999)&lt;6)*D220:AH220)</f>
        <v>5.5</v>
      </c>
      <c r="AL218" s="112">
        <f>SUMPRODUCT(IFERROR((IFERROR(WEEKDAY($D$3:$AH$3,2),0)&gt;5)*D218:AH220,0))</f>
        <v>0</v>
      </c>
      <c r="AM218" s="112">
        <f>SUM(D218:AH220)</f>
        <v>13.5</v>
      </c>
      <c r="AN218" s="52" t="s">
        <v>189</v>
      </c>
      <c r="AO218" s="112">
        <f>SUMPRODUCT((IFERROR((D218:AH218+D219:AH219+D220:AH220),0)&gt;8)*1,IFERROR((D218:AH218+D219:AH219+D220:AH220-8),0))</f>
        <v>5.5</v>
      </c>
      <c r="AP218" s="112">
        <f>AM218-AO218</f>
        <v>8</v>
      </c>
    </row>
    <row r="219" s="46" customFormat="1" ht="18.75" hidden="1" spans="1:42">
      <c r="A219" s="174"/>
      <c r="B219" s="172"/>
      <c r="C219" s="172" t="s">
        <v>194</v>
      </c>
      <c r="D219" s="173"/>
      <c r="E219" s="173"/>
      <c r="F219" s="173"/>
      <c r="G219" s="173"/>
      <c r="H219" s="173"/>
      <c r="I219" s="173"/>
      <c r="J219" s="173"/>
      <c r="K219" s="173"/>
      <c r="L219" s="173"/>
      <c r="M219" s="173"/>
      <c r="N219" s="173"/>
      <c r="O219" s="173"/>
      <c r="P219" s="173"/>
      <c r="Q219" s="173"/>
      <c r="R219" s="173"/>
      <c r="S219" s="173"/>
      <c r="T219" s="173"/>
      <c r="U219" s="173"/>
      <c r="V219" s="173"/>
      <c r="W219" s="173"/>
      <c r="X219" s="173"/>
      <c r="Y219" s="173"/>
      <c r="Z219" s="173"/>
      <c r="AA219" s="173"/>
      <c r="AB219" s="173"/>
      <c r="AC219" s="173"/>
      <c r="AD219" s="173"/>
      <c r="AE219" s="173"/>
      <c r="AF219" s="173"/>
      <c r="AG219" s="173"/>
      <c r="AH219" s="173">
        <v>4</v>
      </c>
      <c r="AI219" s="112"/>
      <c r="AJ219" s="112"/>
      <c r="AK219" s="112"/>
      <c r="AL219" s="112"/>
      <c r="AM219" s="112"/>
      <c r="AN219" s="52"/>
      <c r="AO219" s="112"/>
      <c r="AP219" s="112"/>
    </row>
    <row r="220" s="46" customFormat="1" ht="18.75" hidden="1" spans="1:42">
      <c r="A220" s="174"/>
      <c r="B220" s="172"/>
      <c r="C220" s="172" t="s">
        <v>190</v>
      </c>
      <c r="D220" s="173"/>
      <c r="E220" s="173"/>
      <c r="F220" s="173"/>
      <c r="G220" s="173"/>
      <c r="H220" s="173"/>
      <c r="I220" s="173"/>
      <c r="J220" s="173"/>
      <c r="K220" s="173"/>
      <c r="L220" s="173"/>
      <c r="M220" s="173"/>
      <c r="N220" s="173"/>
      <c r="O220" s="173"/>
      <c r="P220" s="173"/>
      <c r="Q220" s="173"/>
      <c r="R220" s="173"/>
      <c r="S220" s="173"/>
      <c r="T220" s="173"/>
      <c r="U220" s="173"/>
      <c r="V220" s="173"/>
      <c r="W220" s="173"/>
      <c r="X220" s="173"/>
      <c r="Y220" s="198"/>
      <c r="Z220" s="173"/>
      <c r="AA220" s="173"/>
      <c r="AB220" s="173"/>
      <c r="AC220" s="173"/>
      <c r="AD220" s="173"/>
      <c r="AE220" s="173"/>
      <c r="AF220" s="173"/>
      <c r="AG220" s="173"/>
      <c r="AH220" s="173">
        <v>5.5</v>
      </c>
      <c r="AI220" s="112"/>
      <c r="AJ220" s="112"/>
      <c r="AK220" s="112"/>
      <c r="AL220" s="112"/>
      <c r="AM220" s="112"/>
      <c r="AN220" s="52"/>
      <c r="AO220" s="112"/>
      <c r="AP220" s="112"/>
    </row>
    <row r="221" s="46" customFormat="1" ht="18.75" hidden="1" spans="1:42">
      <c r="A221" s="174" t="s">
        <v>112</v>
      </c>
      <c r="B221" s="172" t="s">
        <v>214</v>
      </c>
      <c r="C221" s="172" t="s">
        <v>193</v>
      </c>
      <c r="D221" s="173">
        <v>4</v>
      </c>
      <c r="E221" s="173">
        <v>4</v>
      </c>
      <c r="F221" s="173">
        <v>4</v>
      </c>
      <c r="G221" s="173">
        <v>4</v>
      </c>
      <c r="H221" s="173">
        <v>4</v>
      </c>
      <c r="I221" s="173">
        <v>4</v>
      </c>
      <c r="J221" s="173">
        <v>4</v>
      </c>
      <c r="K221" s="173">
        <v>4</v>
      </c>
      <c r="L221" s="173">
        <v>4</v>
      </c>
      <c r="M221" s="173">
        <v>4</v>
      </c>
      <c r="N221" s="173">
        <v>4</v>
      </c>
      <c r="O221" s="173">
        <v>4</v>
      </c>
      <c r="P221" s="173">
        <v>4</v>
      </c>
      <c r="Q221" s="173">
        <v>4</v>
      </c>
      <c r="R221" s="173">
        <v>4</v>
      </c>
      <c r="S221" s="173">
        <v>4</v>
      </c>
      <c r="T221" s="173">
        <v>4</v>
      </c>
      <c r="U221" s="173">
        <v>4</v>
      </c>
      <c r="V221" s="173">
        <v>4</v>
      </c>
      <c r="W221" s="173"/>
      <c r="X221" s="173">
        <v>4</v>
      </c>
      <c r="Y221" s="173">
        <v>4</v>
      </c>
      <c r="Z221" s="173">
        <v>4</v>
      </c>
      <c r="AA221" s="173">
        <v>4</v>
      </c>
      <c r="AB221" s="173"/>
      <c r="AC221" s="173"/>
      <c r="AD221" s="173"/>
      <c r="AE221" s="173"/>
      <c r="AF221" s="173"/>
      <c r="AG221" s="173"/>
      <c r="AH221" s="173"/>
      <c r="AI221" s="112">
        <f>IF(A221="","",COUNTIF(D221:AH222,"&gt;2")/2)</f>
        <v>23</v>
      </c>
      <c r="AJ221" s="112">
        <f>SUMPRODUCT(IFERROR((IFERROR(WEEKDAY($D$3:$AH$3,2),999)&lt;6)*D221:AH222,0))</f>
        <v>144</v>
      </c>
      <c r="AK221" s="112">
        <f>SUMPRODUCT((IFERROR(WEEKDAY($D$3:$AH$3,2),999)&lt;6)*D223:AH223)</f>
        <v>86.5</v>
      </c>
      <c r="AL221" s="112">
        <f>SUMPRODUCT(IFERROR((IFERROR(WEEKDAY($D$3:$AH$3,2),0)&gt;5)*D221:AH223,0))</f>
        <v>62.5</v>
      </c>
      <c r="AM221" s="112">
        <f>SUM(D221:AH223)</f>
        <v>293</v>
      </c>
      <c r="AN221" s="52" t="s">
        <v>189</v>
      </c>
      <c r="AO221" s="112">
        <f>SUMPRODUCT((IFERROR((D221:AH221+D222:AH222+D223:AH223),0)&gt;8)*1,IFERROR((D221:AH221+D222:AH222+D223:AH223-8),0))</f>
        <v>109</v>
      </c>
      <c r="AP221" s="112">
        <f>AM221-AO221</f>
        <v>184</v>
      </c>
    </row>
    <row r="222" s="46" customFormat="1" ht="18.75" hidden="1" spans="1:42">
      <c r="A222" s="174"/>
      <c r="B222" s="172"/>
      <c r="C222" s="172" t="s">
        <v>194</v>
      </c>
      <c r="D222" s="173">
        <v>4</v>
      </c>
      <c r="E222" s="173">
        <v>4</v>
      </c>
      <c r="F222" s="173">
        <v>4</v>
      </c>
      <c r="G222" s="173">
        <v>4</v>
      </c>
      <c r="H222" s="173">
        <v>4</v>
      </c>
      <c r="I222" s="173">
        <v>4</v>
      </c>
      <c r="J222" s="173">
        <v>4</v>
      </c>
      <c r="K222" s="173">
        <v>4</v>
      </c>
      <c r="L222" s="173">
        <v>4</v>
      </c>
      <c r="M222" s="173">
        <v>4</v>
      </c>
      <c r="N222" s="173">
        <v>4</v>
      </c>
      <c r="O222" s="173">
        <v>4</v>
      </c>
      <c r="P222" s="173">
        <v>4</v>
      </c>
      <c r="Q222" s="173">
        <v>4</v>
      </c>
      <c r="R222" s="173">
        <v>4</v>
      </c>
      <c r="S222" s="173">
        <v>4</v>
      </c>
      <c r="T222" s="173">
        <v>4</v>
      </c>
      <c r="U222" s="173">
        <v>4</v>
      </c>
      <c r="V222" s="173">
        <v>4</v>
      </c>
      <c r="W222" s="173"/>
      <c r="X222" s="173">
        <v>4</v>
      </c>
      <c r="Y222" s="173">
        <v>4</v>
      </c>
      <c r="Z222" s="173">
        <v>4</v>
      </c>
      <c r="AA222" s="173">
        <v>4</v>
      </c>
      <c r="AB222" s="173"/>
      <c r="AC222" s="173"/>
      <c r="AD222" s="173"/>
      <c r="AE222" s="173"/>
      <c r="AF222" s="173"/>
      <c r="AG222" s="173"/>
      <c r="AH222" s="173"/>
      <c r="AI222" s="112"/>
      <c r="AJ222" s="112"/>
      <c r="AK222" s="112"/>
      <c r="AL222" s="112"/>
      <c r="AM222" s="112"/>
      <c r="AN222" s="52"/>
      <c r="AO222" s="112"/>
      <c r="AP222" s="112"/>
    </row>
    <row r="223" s="46" customFormat="1" ht="18.75" hidden="1" spans="1:42">
      <c r="A223" s="174"/>
      <c r="B223" s="172"/>
      <c r="C223" s="172" t="s">
        <v>190</v>
      </c>
      <c r="D223" s="173">
        <v>6</v>
      </c>
      <c r="E223" s="173">
        <v>5.5</v>
      </c>
      <c r="F223" s="173">
        <v>0.5</v>
      </c>
      <c r="G223" s="173">
        <v>3.5</v>
      </c>
      <c r="H223" s="173">
        <v>1.5</v>
      </c>
      <c r="I223" s="173">
        <v>5</v>
      </c>
      <c r="J223" s="173">
        <v>5</v>
      </c>
      <c r="K223" s="173">
        <v>4.5</v>
      </c>
      <c r="L223" s="173">
        <v>6.5</v>
      </c>
      <c r="M223" s="173">
        <v>5</v>
      </c>
      <c r="N223" s="173">
        <v>4</v>
      </c>
      <c r="O223" s="173">
        <v>5</v>
      </c>
      <c r="P223" s="173">
        <v>5.5</v>
      </c>
      <c r="Q223" s="173">
        <v>6</v>
      </c>
      <c r="R223" s="173">
        <v>7.5</v>
      </c>
      <c r="S223" s="173">
        <v>1.5</v>
      </c>
      <c r="T223" s="173">
        <v>4.5</v>
      </c>
      <c r="U223" s="173">
        <v>5</v>
      </c>
      <c r="V223" s="173">
        <v>5.5</v>
      </c>
      <c r="W223" s="173"/>
      <c r="X223" s="173">
        <v>0.5</v>
      </c>
      <c r="Y223" s="198">
        <v>5.5</v>
      </c>
      <c r="Z223" s="173">
        <v>7</v>
      </c>
      <c r="AA223" s="173">
        <v>8.5</v>
      </c>
      <c r="AB223" s="173"/>
      <c r="AC223" s="173"/>
      <c r="AD223" s="173"/>
      <c r="AE223" s="173"/>
      <c r="AF223" s="173"/>
      <c r="AG223" s="173"/>
      <c r="AH223" s="173"/>
      <c r="AI223" s="112"/>
      <c r="AJ223" s="112"/>
      <c r="AK223" s="112"/>
      <c r="AL223" s="112"/>
      <c r="AM223" s="112"/>
      <c r="AN223" s="52"/>
      <c r="AO223" s="112"/>
      <c r="AP223" s="112"/>
    </row>
    <row r="224" s="46" customFormat="1" ht="18.75" hidden="1" spans="1:42">
      <c r="A224" s="176" t="s">
        <v>127</v>
      </c>
      <c r="B224" s="172" t="s">
        <v>214</v>
      </c>
      <c r="C224" s="172" t="s">
        <v>193</v>
      </c>
      <c r="D224" s="173">
        <v>4</v>
      </c>
      <c r="E224" s="173">
        <v>4</v>
      </c>
      <c r="F224" s="173">
        <v>4</v>
      </c>
      <c r="G224" s="173">
        <v>4</v>
      </c>
      <c r="H224" s="173">
        <v>4</v>
      </c>
      <c r="I224" s="173">
        <v>4</v>
      </c>
      <c r="J224" s="173">
        <v>4</v>
      </c>
      <c r="K224" s="173">
        <v>2</v>
      </c>
      <c r="L224" s="173">
        <v>4</v>
      </c>
      <c r="M224" s="173">
        <v>4</v>
      </c>
      <c r="N224" s="173">
        <v>4</v>
      </c>
      <c r="O224" s="173">
        <v>4</v>
      </c>
      <c r="P224" s="173">
        <v>4</v>
      </c>
      <c r="Q224" s="173">
        <v>4</v>
      </c>
      <c r="R224" s="173">
        <v>4</v>
      </c>
      <c r="S224" s="173">
        <v>4</v>
      </c>
      <c r="T224" s="173" t="s">
        <v>207</v>
      </c>
      <c r="U224" s="173"/>
      <c r="V224" s="173"/>
      <c r="W224" s="173"/>
      <c r="X224" s="173"/>
      <c r="Y224" s="173"/>
      <c r="Z224" s="173"/>
      <c r="AA224" s="173"/>
      <c r="AB224" s="173"/>
      <c r="AC224" s="173"/>
      <c r="AD224" s="173"/>
      <c r="AE224" s="173"/>
      <c r="AF224" s="173"/>
      <c r="AG224" s="173"/>
      <c r="AH224" s="173"/>
      <c r="AI224" s="112">
        <f>IF(A224="","",COUNTIF(D224:AH225,"&gt;2")/2)</f>
        <v>15.5</v>
      </c>
      <c r="AJ224" s="112">
        <f>SUMPRODUCT(IFERROR((IFERROR(WEEKDAY($D$3:$AH$3,2),999)&lt;6)*D224:AH225,0))</f>
        <v>94</v>
      </c>
      <c r="AK224" s="112">
        <f>SUMPRODUCT((IFERROR(WEEKDAY($D$3:$AH$3,2),999)&lt;6)*D226:AH226)</f>
        <v>49.5</v>
      </c>
      <c r="AL224" s="112">
        <f>SUMPRODUCT(IFERROR((IFERROR(WEEKDAY($D$3:$AH$3,2),0)&gt;5)*D224:AH226,0))</f>
        <v>47.5</v>
      </c>
      <c r="AM224" s="112">
        <f>SUM(D224:AH226)</f>
        <v>191</v>
      </c>
      <c r="AN224" s="52" t="s">
        <v>189</v>
      </c>
      <c r="AO224" s="112">
        <f>SUMPRODUCT((IFERROR((D224:AH224+D225:AH225+D226:AH226),0)&gt;8)*1,IFERROR((D224:AH224+D225:AH225+D226:AH226-8),0))</f>
        <v>63</v>
      </c>
      <c r="AP224" s="112">
        <f>AM224-AO224</f>
        <v>128</v>
      </c>
    </row>
    <row r="225" s="46" customFormat="1" ht="18.75" hidden="1" spans="1:42">
      <c r="A225" s="176"/>
      <c r="B225" s="172"/>
      <c r="C225" s="172" t="s">
        <v>194</v>
      </c>
      <c r="D225" s="173">
        <v>4</v>
      </c>
      <c r="E225" s="173">
        <v>4</v>
      </c>
      <c r="F225" s="173">
        <v>4</v>
      </c>
      <c r="G225" s="173">
        <v>4</v>
      </c>
      <c r="H225" s="173">
        <v>4</v>
      </c>
      <c r="I225" s="173">
        <v>4</v>
      </c>
      <c r="J225" s="173">
        <v>4</v>
      </c>
      <c r="K225" s="173">
        <v>4</v>
      </c>
      <c r="L225" s="173">
        <v>4</v>
      </c>
      <c r="M225" s="173">
        <v>4</v>
      </c>
      <c r="N225" s="173">
        <v>4</v>
      </c>
      <c r="O225" s="173">
        <v>4</v>
      </c>
      <c r="P225" s="173">
        <v>4</v>
      </c>
      <c r="Q225" s="173">
        <v>4</v>
      </c>
      <c r="R225" s="173">
        <v>4</v>
      </c>
      <c r="S225" s="173">
        <v>4</v>
      </c>
      <c r="T225" s="173"/>
      <c r="U225" s="173"/>
      <c r="V225" s="173"/>
      <c r="W225" s="173"/>
      <c r="X225" s="173"/>
      <c r="Y225" s="173"/>
      <c r="Z225" s="173"/>
      <c r="AA225" s="173"/>
      <c r="AB225" s="173"/>
      <c r="AC225" s="173"/>
      <c r="AD225" s="173"/>
      <c r="AE225" s="173"/>
      <c r="AF225" s="173"/>
      <c r="AG225" s="173"/>
      <c r="AH225" s="173"/>
      <c r="AI225" s="112"/>
      <c r="AJ225" s="112"/>
      <c r="AK225" s="112"/>
      <c r="AL225" s="112"/>
      <c r="AM225" s="112"/>
      <c r="AN225" s="52"/>
      <c r="AO225" s="112"/>
      <c r="AP225" s="112"/>
    </row>
    <row r="226" s="46" customFormat="1" ht="18.75" hidden="1" spans="1:42">
      <c r="A226" s="176"/>
      <c r="B226" s="172"/>
      <c r="C226" s="172" t="s">
        <v>190</v>
      </c>
      <c r="D226" s="173">
        <v>6</v>
      </c>
      <c r="E226" s="173">
        <v>6</v>
      </c>
      <c r="F226" s="173">
        <v>1</v>
      </c>
      <c r="G226" s="173">
        <v>3.5</v>
      </c>
      <c r="H226" s="173">
        <v>3</v>
      </c>
      <c r="I226" s="173">
        <v>5.5</v>
      </c>
      <c r="J226" s="173">
        <v>5.5</v>
      </c>
      <c r="K226" s="173">
        <v>4.5</v>
      </c>
      <c r="L226" s="173">
        <v>6.5</v>
      </c>
      <c r="M226" s="173">
        <v>5</v>
      </c>
      <c r="N226" s="173">
        <v>4</v>
      </c>
      <c r="O226" s="173">
        <v>2.5</v>
      </c>
      <c r="P226" s="173">
        <v>4.5</v>
      </c>
      <c r="Q226" s="173">
        <v>2.5</v>
      </c>
      <c r="R226" s="173">
        <v>2.5</v>
      </c>
      <c r="S226" s="173">
        <v>2.5</v>
      </c>
      <c r="T226" s="173"/>
      <c r="U226" s="173"/>
      <c r="V226" s="173"/>
      <c r="W226" s="173"/>
      <c r="X226" s="173"/>
      <c r="Y226" s="198"/>
      <c r="Z226" s="173"/>
      <c r="AA226" s="173"/>
      <c r="AB226" s="173"/>
      <c r="AC226" s="173"/>
      <c r="AD226" s="173"/>
      <c r="AE226" s="173"/>
      <c r="AF226" s="173"/>
      <c r="AG226" s="173"/>
      <c r="AH226" s="173"/>
      <c r="AI226" s="112"/>
      <c r="AJ226" s="112"/>
      <c r="AK226" s="112"/>
      <c r="AL226" s="112"/>
      <c r="AM226" s="112"/>
      <c r="AN226" s="52"/>
      <c r="AO226" s="112"/>
      <c r="AP226" s="112"/>
    </row>
    <row r="227" s="46" customFormat="1" ht="18.75" hidden="1" spans="1:42">
      <c r="A227" s="177" t="s">
        <v>131</v>
      </c>
      <c r="B227" s="172" t="s">
        <v>214</v>
      </c>
      <c r="C227" s="172" t="s">
        <v>193</v>
      </c>
      <c r="D227" s="173"/>
      <c r="E227" s="173"/>
      <c r="F227" s="173"/>
      <c r="G227" s="173"/>
      <c r="H227" s="173"/>
      <c r="I227" s="173"/>
      <c r="J227" s="173"/>
      <c r="K227" s="173"/>
      <c r="L227" s="173"/>
      <c r="M227" s="173"/>
      <c r="N227" s="173"/>
      <c r="O227" s="173"/>
      <c r="P227" s="173"/>
      <c r="Q227" s="173"/>
      <c r="R227" s="173">
        <v>4</v>
      </c>
      <c r="S227" s="173">
        <v>4</v>
      </c>
      <c r="T227" s="173">
        <v>4</v>
      </c>
      <c r="U227" s="173">
        <v>4</v>
      </c>
      <c r="V227" s="173">
        <v>4</v>
      </c>
      <c r="W227" s="173"/>
      <c r="X227" s="173">
        <v>4</v>
      </c>
      <c r="Y227" s="173">
        <v>4</v>
      </c>
      <c r="Z227" s="173">
        <v>4</v>
      </c>
      <c r="AA227" s="173" t="s">
        <v>207</v>
      </c>
      <c r="AB227" s="173"/>
      <c r="AC227" s="173"/>
      <c r="AD227" s="173"/>
      <c r="AE227" s="173"/>
      <c r="AF227" s="173"/>
      <c r="AG227" s="173"/>
      <c r="AH227" s="173"/>
      <c r="AI227" s="112">
        <f>IF(A227="","",COUNTIF(D227:AH228,"&gt;2")/2)</f>
        <v>8</v>
      </c>
      <c r="AJ227" s="112">
        <f>SUMPRODUCT(IFERROR((IFERROR(WEEKDAY($D$3:$AH$3,2),999)&lt;6)*D227:AH228,0))</f>
        <v>56</v>
      </c>
      <c r="AK227" s="112">
        <f>SUMPRODUCT((IFERROR(WEEKDAY($D$3:$AH$3,2),999)&lt;6)*D229:AH229)</f>
        <v>25.5</v>
      </c>
      <c r="AL227" s="112">
        <f>SUMPRODUCT(IFERROR((IFERROR(WEEKDAY($D$3:$AH$3,2),0)&gt;5)*D227:AH229,0))</f>
        <v>14</v>
      </c>
      <c r="AM227" s="112">
        <f>SUM(D227:AH229)</f>
        <v>95.5</v>
      </c>
      <c r="AN227" s="52" t="s">
        <v>189</v>
      </c>
      <c r="AO227" s="112">
        <f>SUMPRODUCT((IFERROR((D227:AH227+D228:AH228+D229:AH229),0)&gt;8)*1,IFERROR((D227:AH227+D228:AH228+D229:AH229-8),0))</f>
        <v>31.5</v>
      </c>
      <c r="AP227" s="112">
        <f>AM227-AO227</f>
        <v>64</v>
      </c>
    </row>
    <row r="228" s="46" customFormat="1" ht="18.75" hidden="1" spans="1:42">
      <c r="A228" s="177"/>
      <c r="B228" s="172"/>
      <c r="C228" s="172" t="s">
        <v>194</v>
      </c>
      <c r="D228" s="173"/>
      <c r="E228" s="173"/>
      <c r="F228" s="173"/>
      <c r="G228" s="173"/>
      <c r="H228" s="173"/>
      <c r="I228" s="173"/>
      <c r="J228" s="173"/>
      <c r="K228" s="173"/>
      <c r="L228" s="173"/>
      <c r="M228" s="173"/>
      <c r="N228" s="173"/>
      <c r="O228" s="173"/>
      <c r="P228" s="173"/>
      <c r="Q228" s="173"/>
      <c r="R228" s="173">
        <v>4</v>
      </c>
      <c r="S228" s="173">
        <v>4</v>
      </c>
      <c r="T228" s="173">
        <v>4</v>
      </c>
      <c r="U228" s="173">
        <v>4</v>
      </c>
      <c r="V228" s="173">
        <v>4</v>
      </c>
      <c r="W228" s="173"/>
      <c r="X228" s="173">
        <v>4</v>
      </c>
      <c r="Y228" s="173">
        <v>4</v>
      </c>
      <c r="Z228" s="173">
        <v>4</v>
      </c>
      <c r="AA228" s="173"/>
      <c r="AB228" s="173"/>
      <c r="AC228" s="173"/>
      <c r="AD228" s="173"/>
      <c r="AE228" s="173"/>
      <c r="AF228" s="173"/>
      <c r="AG228" s="173"/>
      <c r="AH228" s="173"/>
      <c r="AI228" s="112"/>
      <c r="AJ228" s="112"/>
      <c r="AK228" s="112"/>
      <c r="AL228" s="112"/>
      <c r="AM228" s="112"/>
      <c r="AN228" s="52"/>
      <c r="AO228" s="112"/>
      <c r="AP228" s="112"/>
    </row>
    <row r="229" s="46" customFormat="1" ht="18.75" hidden="1" spans="1:42">
      <c r="A229" s="177"/>
      <c r="B229" s="172"/>
      <c r="C229" s="172" t="s">
        <v>190</v>
      </c>
      <c r="D229" s="173"/>
      <c r="E229" s="173"/>
      <c r="F229" s="173"/>
      <c r="G229" s="173"/>
      <c r="H229" s="173"/>
      <c r="I229" s="173"/>
      <c r="J229" s="173"/>
      <c r="K229" s="173"/>
      <c r="L229" s="173"/>
      <c r="M229" s="173"/>
      <c r="N229" s="173"/>
      <c r="O229" s="173"/>
      <c r="P229" s="173"/>
      <c r="Q229" s="173"/>
      <c r="R229" s="173">
        <v>5.5</v>
      </c>
      <c r="S229" s="173">
        <v>2</v>
      </c>
      <c r="T229" s="173">
        <v>3.5</v>
      </c>
      <c r="U229" s="173">
        <v>4.5</v>
      </c>
      <c r="V229" s="173">
        <v>6</v>
      </c>
      <c r="W229" s="173"/>
      <c r="X229" s="173">
        <v>7.5</v>
      </c>
      <c r="Y229" s="198">
        <v>2</v>
      </c>
      <c r="Z229" s="173">
        <v>0.5</v>
      </c>
      <c r="AA229" s="173"/>
      <c r="AB229" s="173"/>
      <c r="AC229" s="173"/>
      <c r="AD229" s="173"/>
      <c r="AE229" s="173"/>
      <c r="AF229" s="173"/>
      <c r="AG229" s="173"/>
      <c r="AH229" s="173"/>
      <c r="AI229" s="112"/>
      <c r="AJ229" s="112"/>
      <c r="AK229" s="112"/>
      <c r="AL229" s="112"/>
      <c r="AM229" s="112"/>
      <c r="AN229" s="52"/>
      <c r="AO229" s="112"/>
      <c r="AP229" s="112"/>
    </row>
    <row r="230" s="46" customFormat="1" hidden="1" spans="1:42">
      <c r="A230" s="75" t="s">
        <v>153</v>
      </c>
      <c r="B230" s="61" t="s">
        <v>215</v>
      </c>
      <c r="C230" s="75" t="s">
        <v>193</v>
      </c>
      <c r="D230" s="178">
        <v>4</v>
      </c>
      <c r="E230" s="178">
        <v>4</v>
      </c>
      <c r="F230" s="178">
        <v>4</v>
      </c>
      <c r="G230" s="178"/>
      <c r="H230" s="178">
        <v>4</v>
      </c>
      <c r="I230" s="189"/>
      <c r="J230" s="190">
        <v>4</v>
      </c>
      <c r="K230" s="190">
        <v>4</v>
      </c>
      <c r="L230" s="189">
        <v>4</v>
      </c>
      <c r="M230" s="191">
        <v>4</v>
      </c>
      <c r="N230" s="189">
        <v>4</v>
      </c>
      <c r="O230" s="191">
        <v>4</v>
      </c>
      <c r="P230" s="191">
        <v>4</v>
      </c>
      <c r="Q230" s="190">
        <v>4</v>
      </c>
      <c r="R230" s="190">
        <v>4</v>
      </c>
      <c r="S230" s="191">
        <v>4</v>
      </c>
      <c r="T230" s="191">
        <v>4</v>
      </c>
      <c r="U230" s="189">
        <v>4</v>
      </c>
      <c r="V230" s="189">
        <v>4</v>
      </c>
      <c r="W230" s="191"/>
      <c r="X230" s="191">
        <v>4</v>
      </c>
      <c r="Y230" s="189">
        <v>4</v>
      </c>
      <c r="Z230" s="189">
        <v>4</v>
      </c>
      <c r="AA230" s="189">
        <v>4</v>
      </c>
      <c r="AB230" s="191">
        <v>4</v>
      </c>
      <c r="AC230" s="189">
        <v>4</v>
      </c>
      <c r="AD230" s="189">
        <v>4</v>
      </c>
      <c r="AE230" s="190">
        <v>4</v>
      </c>
      <c r="AF230" s="190">
        <v>4</v>
      </c>
      <c r="AG230" s="190">
        <v>4</v>
      </c>
      <c r="AH230" s="190">
        <v>4</v>
      </c>
      <c r="AI230" s="112">
        <f>IF(A230="","",COUNTIF(D230:AH231,"&gt;2")/2)</f>
        <v>27.5</v>
      </c>
      <c r="AJ230" s="112">
        <f>SUMPRODUCT(IFERROR((IFERROR(WEEKDAY($D$3:$AH$3,2),999)&lt;6)*D230:AH231,0))</f>
        <v>177.5</v>
      </c>
      <c r="AK230" s="112">
        <f>SUMPRODUCT((IFERROR(WEEKDAY($D$3:$AH$3,2),999)&lt;6)*D232:AH232)</f>
        <v>85</v>
      </c>
      <c r="AL230" s="112">
        <f>SUMPRODUCT(IFERROR((IFERROR(WEEKDAY($D$3:$AH$3,2),0)&gt;5)*D230:AH232,0))</f>
        <v>75</v>
      </c>
      <c r="AM230" s="112">
        <f>SUM(D230:AH232)</f>
        <v>337.5</v>
      </c>
      <c r="AN230" s="52" t="s">
        <v>189</v>
      </c>
      <c r="AO230" s="112">
        <f>SUMPRODUCT((IFERROR((D230:AH230+D231:AH231+D232:AH232),0)&gt;8)*1,IFERROR((D230:AH230+D231:AH231+D232:AH232-8),0))</f>
        <v>114</v>
      </c>
      <c r="AP230" s="112">
        <f>AM230-AO230</f>
        <v>223.5</v>
      </c>
    </row>
    <row r="231" s="46" customFormat="1" hidden="1" spans="1:42">
      <c r="A231" s="75"/>
      <c r="B231" s="61"/>
      <c r="C231" s="61" t="s">
        <v>194</v>
      </c>
      <c r="D231" s="178">
        <v>4</v>
      </c>
      <c r="E231" s="178">
        <v>4</v>
      </c>
      <c r="F231" s="178">
        <v>4</v>
      </c>
      <c r="G231" s="178">
        <v>3.5</v>
      </c>
      <c r="H231" s="178">
        <v>4</v>
      </c>
      <c r="I231" s="190"/>
      <c r="J231" s="190">
        <v>4</v>
      </c>
      <c r="K231" s="190">
        <v>4</v>
      </c>
      <c r="L231" s="189">
        <v>4</v>
      </c>
      <c r="M231" s="191">
        <v>4</v>
      </c>
      <c r="N231" s="189">
        <v>4</v>
      </c>
      <c r="O231" s="191">
        <v>4</v>
      </c>
      <c r="P231" s="191"/>
      <c r="Q231" s="190">
        <v>4</v>
      </c>
      <c r="R231" s="190">
        <v>4</v>
      </c>
      <c r="S231" s="191">
        <v>4</v>
      </c>
      <c r="T231" s="191">
        <v>4</v>
      </c>
      <c r="U231" s="189">
        <v>4</v>
      </c>
      <c r="V231" s="189">
        <v>4</v>
      </c>
      <c r="W231" s="191"/>
      <c r="X231" s="191">
        <v>4</v>
      </c>
      <c r="Y231" s="190">
        <v>4</v>
      </c>
      <c r="Z231" s="190">
        <v>4</v>
      </c>
      <c r="AA231" s="190">
        <v>4</v>
      </c>
      <c r="AB231" s="191">
        <v>4</v>
      </c>
      <c r="AC231" s="189">
        <v>4</v>
      </c>
      <c r="AD231" s="190">
        <v>4</v>
      </c>
      <c r="AE231" s="190">
        <v>4</v>
      </c>
      <c r="AF231" s="190">
        <v>4</v>
      </c>
      <c r="AG231" s="190">
        <v>4</v>
      </c>
      <c r="AH231" s="190">
        <v>2</v>
      </c>
      <c r="AI231" s="112"/>
      <c r="AJ231" s="112"/>
      <c r="AK231" s="112"/>
      <c r="AL231" s="112"/>
      <c r="AM231" s="112"/>
      <c r="AN231" s="52"/>
      <c r="AO231" s="112"/>
      <c r="AP231" s="112"/>
    </row>
    <row r="232" s="46" customFormat="1" hidden="1" spans="1:42">
      <c r="A232" s="75"/>
      <c r="B232" s="61"/>
      <c r="C232" s="61" t="s">
        <v>190</v>
      </c>
      <c r="D232" s="178">
        <v>3</v>
      </c>
      <c r="E232" s="178">
        <v>2</v>
      </c>
      <c r="F232" s="178">
        <v>1</v>
      </c>
      <c r="G232" s="75">
        <v>2</v>
      </c>
      <c r="H232" s="75">
        <v>4.5</v>
      </c>
      <c r="I232" s="190"/>
      <c r="J232" s="189">
        <v>3</v>
      </c>
      <c r="K232" s="191">
        <v>4</v>
      </c>
      <c r="L232" s="190">
        <v>4.5</v>
      </c>
      <c r="M232" s="191">
        <v>2.5</v>
      </c>
      <c r="N232" s="189">
        <v>3</v>
      </c>
      <c r="O232" s="191">
        <v>5.5</v>
      </c>
      <c r="P232" s="191"/>
      <c r="Q232" s="189">
        <v>2.5</v>
      </c>
      <c r="R232" s="191">
        <v>2.5</v>
      </c>
      <c r="S232" s="191">
        <v>5.5</v>
      </c>
      <c r="T232" s="191">
        <v>3.5</v>
      </c>
      <c r="U232" s="189">
        <v>4.5</v>
      </c>
      <c r="V232" s="190">
        <v>6</v>
      </c>
      <c r="W232" s="191"/>
      <c r="X232" s="191">
        <v>7.5</v>
      </c>
      <c r="Y232" s="190">
        <v>2.5</v>
      </c>
      <c r="Z232" s="190">
        <v>4.5</v>
      </c>
      <c r="AA232" s="190">
        <v>5.5</v>
      </c>
      <c r="AB232" s="191">
        <v>5.5</v>
      </c>
      <c r="AC232" s="189">
        <v>5.5</v>
      </c>
      <c r="AD232" s="190">
        <v>9.5</v>
      </c>
      <c r="AE232" s="190">
        <v>1</v>
      </c>
      <c r="AF232" s="190">
        <v>6</v>
      </c>
      <c r="AG232" s="190">
        <v>9</v>
      </c>
      <c r="AH232" s="190"/>
      <c r="AI232" s="112"/>
      <c r="AJ232" s="112"/>
      <c r="AK232" s="112"/>
      <c r="AL232" s="112"/>
      <c r="AM232" s="112"/>
      <c r="AN232" s="52"/>
      <c r="AO232" s="112"/>
      <c r="AP232" s="112"/>
    </row>
    <row r="233" s="46" customFormat="1" hidden="1" spans="1:42">
      <c r="A233" s="75" t="s">
        <v>154</v>
      </c>
      <c r="B233" s="61" t="s">
        <v>215</v>
      </c>
      <c r="C233" s="61" t="s">
        <v>193</v>
      </c>
      <c r="D233" s="178">
        <v>4</v>
      </c>
      <c r="E233" s="178">
        <v>4</v>
      </c>
      <c r="F233" s="178">
        <v>4</v>
      </c>
      <c r="G233" s="178"/>
      <c r="H233" s="178">
        <v>4</v>
      </c>
      <c r="I233" s="189"/>
      <c r="J233" s="190">
        <v>4</v>
      </c>
      <c r="K233" s="190">
        <v>4</v>
      </c>
      <c r="L233" s="189">
        <v>4</v>
      </c>
      <c r="M233" s="191">
        <v>4</v>
      </c>
      <c r="N233" s="189">
        <v>4</v>
      </c>
      <c r="O233" s="191">
        <v>4</v>
      </c>
      <c r="P233" s="191">
        <v>4</v>
      </c>
      <c r="Q233" s="190">
        <v>4</v>
      </c>
      <c r="R233" s="190">
        <v>4</v>
      </c>
      <c r="S233" s="191">
        <v>4</v>
      </c>
      <c r="T233" s="191">
        <v>4</v>
      </c>
      <c r="U233" s="189">
        <v>4</v>
      </c>
      <c r="V233" s="189">
        <v>4</v>
      </c>
      <c r="W233" s="191"/>
      <c r="X233" s="191">
        <v>4</v>
      </c>
      <c r="Y233" s="189">
        <v>4</v>
      </c>
      <c r="Z233" s="189"/>
      <c r="AA233" s="189"/>
      <c r="AB233" s="191">
        <v>4</v>
      </c>
      <c r="AC233" s="189">
        <v>4</v>
      </c>
      <c r="AD233" s="189">
        <v>4</v>
      </c>
      <c r="AE233" s="190">
        <v>4</v>
      </c>
      <c r="AF233" s="190">
        <v>4</v>
      </c>
      <c r="AG233" s="190">
        <v>4</v>
      </c>
      <c r="AH233" s="190">
        <v>4</v>
      </c>
      <c r="AI233" s="112">
        <f>IF(A233="","",COUNTIF(D233:AH234,"&gt;2")/2)</f>
        <v>26</v>
      </c>
      <c r="AJ233" s="112">
        <f>SUMPRODUCT(IFERROR((IFERROR(WEEKDAY($D$3:$AH$3,2),999)&lt;6)*D233:AH234,0))</f>
        <v>161.5</v>
      </c>
      <c r="AK233" s="112">
        <f>SUMPRODUCT((IFERROR(WEEKDAY($D$3:$AH$3,2),999)&lt;6)*D235:AH235)</f>
        <v>66.5</v>
      </c>
      <c r="AL233" s="112">
        <f>SUMPRODUCT(IFERROR((IFERROR(WEEKDAY($D$3:$AH$3,2),0)&gt;5)*D233:AH235,0))</f>
        <v>73.5</v>
      </c>
      <c r="AM233" s="112">
        <f>SUM(D233:AH235)</f>
        <v>301.5</v>
      </c>
      <c r="AN233" s="52" t="s">
        <v>189</v>
      </c>
      <c r="AO233" s="112">
        <f>SUMPRODUCT((IFERROR((D233:AH233+D234:AH234+D235:AH235),0)&gt;8)*1,IFERROR((D233:AH233+D234:AH234+D235:AH235-8),0))</f>
        <v>90</v>
      </c>
      <c r="AP233" s="112">
        <f>AM233-AO233</f>
        <v>211.5</v>
      </c>
    </row>
    <row r="234" s="46" customFormat="1" hidden="1" spans="1:42">
      <c r="A234" s="75"/>
      <c r="B234" s="61"/>
      <c r="C234" s="61" t="s">
        <v>194</v>
      </c>
      <c r="D234" s="178">
        <v>4</v>
      </c>
      <c r="E234" s="178">
        <v>4</v>
      </c>
      <c r="F234" s="178">
        <v>4</v>
      </c>
      <c r="G234" s="178">
        <v>3.5</v>
      </c>
      <c r="H234" s="178">
        <v>4</v>
      </c>
      <c r="I234" s="190"/>
      <c r="J234" s="190">
        <v>4</v>
      </c>
      <c r="K234" s="190">
        <v>4</v>
      </c>
      <c r="L234" s="189">
        <v>4</v>
      </c>
      <c r="M234" s="191">
        <v>4</v>
      </c>
      <c r="N234" s="189">
        <v>4</v>
      </c>
      <c r="O234" s="191">
        <v>4</v>
      </c>
      <c r="P234" s="191">
        <v>4</v>
      </c>
      <c r="Q234" s="190">
        <v>4</v>
      </c>
      <c r="R234" s="190">
        <v>4</v>
      </c>
      <c r="S234" s="191">
        <v>4</v>
      </c>
      <c r="T234" s="191">
        <v>4</v>
      </c>
      <c r="U234" s="189">
        <v>4</v>
      </c>
      <c r="V234" s="189">
        <v>4</v>
      </c>
      <c r="W234" s="191"/>
      <c r="X234" s="191">
        <v>4</v>
      </c>
      <c r="Y234" s="190">
        <v>4</v>
      </c>
      <c r="Z234" s="190"/>
      <c r="AA234" s="190"/>
      <c r="AB234" s="191">
        <v>4</v>
      </c>
      <c r="AC234" s="189">
        <v>4</v>
      </c>
      <c r="AD234" s="190">
        <v>4</v>
      </c>
      <c r="AE234" s="190">
        <v>4</v>
      </c>
      <c r="AF234" s="190">
        <v>4</v>
      </c>
      <c r="AG234" s="190">
        <v>4</v>
      </c>
      <c r="AH234" s="190">
        <v>2</v>
      </c>
      <c r="AI234" s="112"/>
      <c r="AJ234" s="112"/>
      <c r="AK234" s="112"/>
      <c r="AL234" s="112"/>
      <c r="AM234" s="112"/>
      <c r="AN234" s="52"/>
      <c r="AO234" s="112"/>
      <c r="AP234" s="112"/>
    </row>
    <row r="235" s="46" customFormat="1" hidden="1" spans="1:42">
      <c r="A235" s="75"/>
      <c r="B235" s="61"/>
      <c r="C235" s="61" t="s">
        <v>190</v>
      </c>
      <c r="D235" s="178">
        <v>3</v>
      </c>
      <c r="E235" s="178">
        <v>2</v>
      </c>
      <c r="F235" s="178">
        <v>1</v>
      </c>
      <c r="G235" s="75">
        <v>2</v>
      </c>
      <c r="H235" s="75">
        <v>4.5</v>
      </c>
      <c r="I235" s="190"/>
      <c r="J235" s="189">
        <v>1</v>
      </c>
      <c r="K235" s="191">
        <v>3</v>
      </c>
      <c r="L235" s="190">
        <v>4.5</v>
      </c>
      <c r="M235" s="191">
        <v>2.5</v>
      </c>
      <c r="N235" s="189">
        <v>2.5</v>
      </c>
      <c r="O235" s="191"/>
      <c r="P235" s="191">
        <v>5.5</v>
      </c>
      <c r="Q235" s="189">
        <v>2.5</v>
      </c>
      <c r="R235" s="191"/>
      <c r="S235" s="191">
        <v>5.5</v>
      </c>
      <c r="T235" s="191">
        <v>3.5</v>
      </c>
      <c r="U235" s="189">
        <v>4.5</v>
      </c>
      <c r="V235" s="190">
        <v>6</v>
      </c>
      <c r="W235" s="191"/>
      <c r="X235" s="191">
        <v>7.5</v>
      </c>
      <c r="Y235" s="190">
        <v>1</v>
      </c>
      <c r="Z235" s="190"/>
      <c r="AA235" s="190"/>
      <c r="AB235" s="191">
        <v>9</v>
      </c>
      <c r="AC235" s="189">
        <v>5.5</v>
      </c>
      <c r="AD235" s="190">
        <v>4</v>
      </c>
      <c r="AE235" s="190">
        <v>4.5</v>
      </c>
      <c r="AF235" s="190">
        <v>6</v>
      </c>
      <c r="AG235" s="190">
        <v>1</v>
      </c>
      <c r="AH235" s="190"/>
      <c r="AI235" s="112"/>
      <c r="AJ235" s="112"/>
      <c r="AK235" s="112"/>
      <c r="AL235" s="112"/>
      <c r="AM235" s="112"/>
      <c r="AN235" s="52"/>
      <c r="AO235" s="112"/>
      <c r="AP235" s="112"/>
    </row>
    <row r="236" s="46" customFormat="1" hidden="1" spans="1:42">
      <c r="A236" s="75" t="s">
        <v>111</v>
      </c>
      <c r="B236" s="61" t="s">
        <v>215</v>
      </c>
      <c r="C236" s="75" t="s">
        <v>193</v>
      </c>
      <c r="D236" s="178">
        <v>4</v>
      </c>
      <c r="E236" s="178">
        <v>4</v>
      </c>
      <c r="F236" s="178">
        <v>4</v>
      </c>
      <c r="G236" s="178"/>
      <c r="H236" s="179">
        <v>3.5</v>
      </c>
      <c r="I236" s="189">
        <v>4</v>
      </c>
      <c r="J236" s="190">
        <v>4</v>
      </c>
      <c r="K236" s="190">
        <v>4</v>
      </c>
      <c r="L236" s="189">
        <v>4</v>
      </c>
      <c r="M236" s="191">
        <v>4</v>
      </c>
      <c r="N236" s="189">
        <v>4</v>
      </c>
      <c r="O236" s="191">
        <v>4</v>
      </c>
      <c r="P236" s="191">
        <v>4</v>
      </c>
      <c r="Q236" s="190">
        <v>4</v>
      </c>
      <c r="R236" s="190">
        <v>4</v>
      </c>
      <c r="S236" s="191">
        <v>4</v>
      </c>
      <c r="T236" s="191">
        <v>4</v>
      </c>
      <c r="U236" s="189">
        <v>4</v>
      </c>
      <c r="V236" s="189">
        <v>4</v>
      </c>
      <c r="W236" s="191"/>
      <c r="X236" s="191">
        <v>4</v>
      </c>
      <c r="Y236" s="189">
        <v>4</v>
      </c>
      <c r="Z236" s="189">
        <v>4</v>
      </c>
      <c r="AA236" s="189">
        <v>4</v>
      </c>
      <c r="AB236" s="191">
        <v>4</v>
      </c>
      <c r="AC236" s="189">
        <v>4</v>
      </c>
      <c r="AD236" s="189">
        <v>4</v>
      </c>
      <c r="AE236" s="190">
        <v>4</v>
      </c>
      <c r="AF236" s="190">
        <v>4</v>
      </c>
      <c r="AG236" s="190">
        <v>4</v>
      </c>
      <c r="AH236" s="190">
        <v>4</v>
      </c>
      <c r="AI236" s="112">
        <f>IF(A236="","",COUNTIF(D236:AH237,"&gt;2")/2)</f>
        <v>28.5</v>
      </c>
      <c r="AJ236" s="112">
        <f>SUMPRODUCT(IFERROR((IFERROR(WEEKDAY($D$3:$AH$3,2),999)&lt;6)*D236:AH237,0))</f>
        <v>177.5</v>
      </c>
      <c r="AK236" s="112">
        <f>SUMPRODUCT((IFERROR(WEEKDAY($D$3:$AH$3,2),999)&lt;6)*D238:AH238)</f>
        <v>91</v>
      </c>
      <c r="AL236" s="112">
        <f>SUMPRODUCT(IFERROR((IFERROR(WEEKDAY($D$3:$AH$3,2),0)&gt;5)*D236:AH238,0))</f>
        <v>80.5</v>
      </c>
      <c r="AM236" s="112">
        <f>SUM(D236:AH238)</f>
        <v>349</v>
      </c>
      <c r="AN236" s="52" t="s">
        <v>189</v>
      </c>
      <c r="AO236" s="112">
        <f>SUMPRODUCT((IFERROR((D236:AH236+D237:AH237+D238:AH238),0)&gt;8)*1,IFERROR((D236:AH236+D237:AH237+D238:AH238-8),0))</f>
        <v>117.5</v>
      </c>
      <c r="AP236" s="112">
        <f>AM236-AO236</f>
        <v>231.5</v>
      </c>
    </row>
    <row r="237" s="46" customFormat="1" hidden="1" spans="1:42">
      <c r="A237" s="75"/>
      <c r="B237" s="61"/>
      <c r="C237" s="75" t="s">
        <v>194</v>
      </c>
      <c r="D237" s="178">
        <v>4</v>
      </c>
      <c r="E237" s="178">
        <v>4</v>
      </c>
      <c r="F237" s="178">
        <v>4</v>
      </c>
      <c r="G237" s="178">
        <v>3.5</v>
      </c>
      <c r="H237" s="179">
        <v>3.5</v>
      </c>
      <c r="I237" s="190"/>
      <c r="J237" s="190">
        <v>4</v>
      </c>
      <c r="K237" s="190">
        <v>4</v>
      </c>
      <c r="L237" s="189">
        <v>4</v>
      </c>
      <c r="M237" s="191">
        <v>4</v>
      </c>
      <c r="N237" s="189">
        <v>4</v>
      </c>
      <c r="O237" s="191">
        <v>4</v>
      </c>
      <c r="P237" s="191">
        <v>4</v>
      </c>
      <c r="Q237" s="190">
        <v>4</v>
      </c>
      <c r="R237" s="190">
        <v>4</v>
      </c>
      <c r="S237" s="191">
        <v>4</v>
      </c>
      <c r="T237" s="191">
        <v>4</v>
      </c>
      <c r="U237" s="189">
        <v>4</v>
      </c>
      <c r="V237" s="189">
        <v>4</v>
      </c>
      <c r="W237" s="191"/>
      <c r="X237" s="191">
        <v>4</v>
      </c>
      <c r="Y237" s="190">
        <v>4</v>
      </c>
      <c r="Z237" s="190">
        <v>4</v>
      </c>
      <c r="AA237" s="190">
        <v>4</v>
      </c>
      <c r="AB237" s="191">
        <v>4</v>
      </c>
      <c r="AC237" s="189">
        <v>4</v>
      </c>
      <c r="AD237" s="190">
        <v>4</v>
      </c>
      <c r="AE237" s="190">
        <v>4</v>
      </c>
      <c r="AF237" s="190">
        <v>4</v>
      </c>
      <c r="AG237" s="190">
        <v>4</v>
      </c>
      <c r="AH237" s="190">
        <v>2</v>
      </c>
      <c r="AI237" s="112"/>
      <c r="AJ237" s="112"/>
      <c r="AK237" s="112"/>
      <c r="AL237" s="112"/>
      <c r="AM237" s="112"/>
      <c r="AN237" s="52"/>
      <c r="AO237" s="112"/>
      <c r="AP237" s="112"/>
    </row>
    <row r="238" s="46" customFormat="1" hidden="1" spans="1:42">
      <c r="A238" s="75"/>
      <c r="B238" s="61"/>
      <c r="C238" s="75" t="s">
        <v>190</v>
      </c>
      <c r="D238" s="178">
        <v>3</v>
      </c>
      <c r="E238" s="178">
        <v>2</v>
      </c>
      <c r="F238" s="178">
        <v>1</v>
      </c>
      <c r="G238" s="75">
        <v>2</v>
      </c>
      <c r="H238" s="162">
        <v>3.5</v>
      </c>
      <c r="I238" s="190"/>
      <c r="J238" s="189">
        <v>1</v>
      </c>
      <c r="K238" s="191">
        <v>3</v>
      </c>
      <c r="L238" s="190">
        <v>4.5</v>
      </c>
      <c r="M238" s="191">
        <v>2.5</v>
      </c>
      <c r="N238" s="189">
        <v>2.5</v>
      </c>
      <c r="O238" s="191">
        <v>5.5</v>
      </c>
      <c r="P238" s="191">
        <v>6</v>
      </c>
      <c r="Q238" s="189">
        <v>7</v>
      </c>
      <c r="R238" s="191">
        <v>6.5</v>
      </c>
      <c r="S238" s="191">
        <v>2</v>
      </c>
      <c r="T238" s="191">
        <v>3.5</v>
      </c>
      <c r="U238" s="189">
        <v>4.5</v>
      </c>
      <c r="V238" s="190">
        <v>6</v>
      </c>
      <c r="W238" s="191"/>
      <c r="X238" s="191">
        <v>7.5</v>
      </c>
      <c r="Y238" s="190">
        <v>2.5</v>
      </c>
      <c r="Z238" s="190">
        <v>4.5</v>
      </c>
      <c r="AA238" s="190">
        <v>5.5</v>
      </c>
      <c r="AB238" s="191">
        <v>5.5</v>
      </c>
      <c r="AC238" s="189">
        <v>5.5</v>
      </c>
      <c r="AD238" s="190">
        <v>3</v>
      </c>
      <c r="AE238" s="190">
        <v>2</v>
      </c>
      <c r="AF238" s="190">
        <v>9.5</v>
      </c>
      <c r="AG238" s="190">
        <v>9</v>
      </c>
      <c r="AH238" s="190"/>
      <c r="AI238" s="112"/>
      <c r="AJ238" s="112"/>
      <c r="AK238" s="112"/>
      <c r="AL238" s="112"/>
      <c r="AM238" s="112"/>
      <c r="AN238" s="52"/>
      <c r="AO238" s="112"/>
      <c r="AP238" s="112"/>
    </row>
    <row r="239" s="46" customFormat="1" hidden="1" spans="1:42">
      <c r="A239" s="75" t="s">
        <v>116</v>
      </c>
      <c r="B239" s="61" t="s">
        <v>215</v>
      </c>
      <c r="C239" s="75" t="s">
        <v>193</v>
      </c>
      <c r="D239" s="178">
        <v>4</v>
      </c>
      <c r="E239" s="178">
        <v>4</v>
      </c>
      <c r="F239" s="178">
        <v>4</v>
      </c>
      <c r="G239" s="178"/>
      <c r="H239" s="178">
        <v>4</v>
      </c>
      <c r="I239" s="189"/>
      <c r="J239" s="190">
        <v>4</v>
      </c>
      <c r="K239" s="190">
        <v>4</v>
      </c>
      <c r="L239" s="189">
        <v>4</v>
      </c>
      <c r="M239" s="191">
        <v>4</v>
      </c>
      <c r="N239" s="189">
        <v>4</v>
      </c>
      <c r="O239" s="191">
        <v>4</v>
      </c>
      <c r="P239" s="191">
        <v>4</v>
      </c>
      <c r="Q239" s="190">
        <v>4</v>
      </c>
      <c r="R239" s="190">
        <v>4</v>
      </c>
      <c r="S239" s="191">
        <v>4</v>
      </c>
      <c r="T239" s="191">
        <v>4</v>
      </c>
      <c r="U239" s="189">
        <v>4</v>
      </c>
      <c r="V239" s="189">
        <v>4</v>
      </c>
      <c r="W239" s="191"/>
      <c r="X239" s="191">
        <v>4</v>
      </c>
      <c r="Y239" s="189">
        <v>4</v>
      </c>
      <c r="Z239" s="189">
        <v>4</v>
      </c>
      <c r="AA239" s="189">
        <v>4</v>
      </c>
      <c r="AB239" s="191">
        <v>4</v>
      </c>
      <c r="AC239" s="178">
        <v>4</v>
      </c>
      <c r="AD239" s="189">
        <v>4</v>
      </c>
      <c r="AE239" s="190">
        <v>4</v>
      </c>
      <c r="AF239" s="190">
        <v>4</v>
      </c>
      <c r="AG239" s="190">
        <v>4</v>
      </c>
      <c r="AH239" s="190">
        <v>4</v>
      </c>
      <c r="AI239" s="112">
        <f>IF(A239="","",COUNTIF(D239:AH240,"&gt;2")/2)</f>
        <v>28</v>
      </c>
      <c r="AJ239" s="112">
        <f>SUMPRODUCT(IFERROR((IFERROR(WEEKDAY($D$3:$AH$3,2),999)&lt;6)*D239:AH240,0))</f>
        <v>177.5</v>
      </c>
      <c r="AK239" s="112">
        <f>SUMPRODUCT((IFERROR(WEEKDAY($D$3:$AH$3,2),999)&lt;6)*D241:AH241)</f>
        <v>86</v>
      </c>
      <c r="AL239" s="112">
        <f>SUMPRODUCT(IFERROR((IFERROR(WEEKDAY($D$3:$AH$3,2),0)&gt;5)*D239:AH241,0))</f>
        <v>68</v>
      </c>
      <c r="AM239" s="112">
        <f>SUM(D239:AH241)</f>
        <v>331.5</v>
      </c>
      <c r="AN239" s="52" t="s">
        <v>189</v>
      </c>
      <c r="AO239" s="112">
        <f>SUMPRODUCT((IFERROR((D239:AH239+D240:AH240+D241:AH241),0)&gt;8)*1,IFERROR((D239:AH239+D240:AH240+D241:AH241-8),0))</f>
        <v>105.5</v>
      </c>
      <c r="AP239" s="112">
        <f>AM239-AO239</f>
        <v>226</v>
      </c>
    </row>
    <row r="240" s="46" customFormat="1" hidden="1" spans="1:42">
      <c r="A240" s="75"/>
      <c r="B240" s="61"/>
      <c r="C240" s="75" t="s">
        <v>194</v>
      </c>
      <c r="D240" s="178">
        <v>4</v>
      </c>
      <c r="E240" s="178">
        <v>4</v>
      </c>
      <c r="F240" s="178">
        <v>4</v>
      </c>
      <c r="G240" s="178">
        <v>3.5</v>
      </c>
      <c r="H240" s="178">
        <v>4</v>
      </c>
      <c r="I240" s="190"/>
      <c r="J240" s="190">
        <v>4</v>
      </c>
      <c r="K240" s="190">
        <v>4</v>
      </c>
      <c r="L240" s="189">
        <v>4</v>
      </c>
      <c r="M240" s="191">
        <v>4</v>
      </c>
      <c r="N240" s="189">
        <v>4</v>
      </c>
      <c r="O240" s="191">
        <v>4</v>
      </c>
      <c r="P240" s="191">
        <v>2.5</v>
      </c>
      <c r="Q240" s="190">
        <v>4</v>
      </c>
      <c r="R240" s="190">
        <v>4</v>
      </c>
      <c r="S240" s="191">
        <v>4</v>
      </c>
      <c r="T240" s="191">
        <v>4</v>
      </c>
      <c r="U240" s="189">
        <v>4</v>
      </c>
      <c r="V240" s="189">
        <v>4</v>
      </c>
      <c r="W240" s="191"/>
      <c r="X240" s="191">
        <v>4</v>
      </c>
      <c r="Y240" s="190">
        <v>4</v>
      </c>
      <c r="Z240" s="190">
        <v>4</v>
      </c>
      <c r="AA240" s="190">
        <v>4</v>
      </c>
      <c r="AB240" s="191">
        <v>4</v>
      </c>
      <c r="AC240" s="178">
        <v>4</v>
      </c>
      <c r="AD240" s="190">
        <v>4</v>
      </c>
      <c r="AE240" s="190">
        <v>4</v>
      </c>
      <c r="AF240" s="190">
        <v>4</v>
      </c>
      <c r="AG240" s="190">
        <v>4</v>
      </c>
      <c r="AH240" s="190">
        <v>2</v>
      </c>
      <c r="AI240" s="112"/>
      <c r="AJ240" s="112"/>
      <c r="AK240" s="112"/>
      <c r="AL240" s="112"/>
      <c r="AM240" s="112"/>
      <c r="AN240" s="52"/>
      <c r="AO240" s="112"/>
      <c r="AP240" s="112"/>
    </row>
    <row r="241" s="46" customFormat="1" hidden="1" spans="1:42">
      <c r="A241" s="75"/>
      <c r="B241" s="61"/>
      <c r="C241" s="75" t="s">
        <v>190</v>
      </c>
      <c r="D241" s="178">
        <v>1.5</v>
      </c>
      <c r="E241" s="178">
        <v>2.5</v>
      </c>
      <c r="F241" s="178">
        <v>1</v>
      </c>
      <c r="G241" s="75">
        <v>2</v>
      </c>
      <c r="H241" s="75">
        <v>4.5</v>
      </c>
      <c r="I241" s="190"/>
      <c r="J241" s="189">
        <v>1</v>
      </c>
      <c r="K241" s="191"/>
      <c r="L241" s="190">
        <v>4.5</v>
      </c>
      <c r="M241" s="191">
        <v>2.5</v>
      </c>
      <c r="N241" s="189">
        <v>2.5</v>
      </c>
      <c r="O241" s="191">
        <v>2.5</v>
      </c>
      <c r="P241" s="191"/>
      <c r="Q241" s="189">
        <v>6.5</v>
      </c>
      <c r="R241" s="191">
        <v>1.5</v>
      </c>
      <c r="S241" s="191">
        <v>5.5</v>
      </c>
      <c r="T241" s="191">
        <v>3.5</v>
      </c>
      <c r="U241" s="189">
        <v>3.5</v>
      </c>
      <c r="V241" s="190">
        <v>6</v>
      </c>
      <c r="W241" s="191"/>
      <c r="X241" s="191">
        <v>7.5</v>
      </c>
      <c r="Y241" s="190">
        <v>2.5</v>
      </c>
      <c r="Z241" s="190">
        <v>4.5</v>
      </c>
      <c r="AA241" s="190">
        <v>11.5</v>
      </c>
      <c r="AB241" s="191">
        <v>3</v>
      </c>
      <c r="AC241" s="178">
        <v>5.5</v>
      </c>
      <c r="AD241" s="190">
        <v>3</v>
      </c>
      <c r="AE241" s="190">
        <v>0.5</v>
      </c>
      <c r="AF241" s="190">
        <v>9.5</v>
      </c>
      <c r="AG241" s="190">
        <v>9</v>
      </c>
      <c r="AH241" s="190"/>
      <c r="AI241" s="112"/>
      <c r="AJ241" s="112"/>
      <c r="AK241" s="112"/>
      <c r="AL241" s="112"/>
      <c r="AM241" s="112"/>
      <c r="AN241" s="52"/>
      <c r="AO241" s="112"/>
      <c r="AP241" s="112"/>
    </row>
    <row r="242" s="46" customFormat="1" hidden="1" spans="1:42">
      <c r="A242" s="75" t="s">
        <v>113</v>
      </c>
      <c r="B242" s="61" t="s">
        <v>215</v>
      </c>
      <c r="C242" s="75" t="s">
        <v>193</v>
      </c>
      <c r="D242" s="178">
        <v>4</v>
      </c>
      <c r="E242" s="178">
        <v>4</v>
      </c>
      <c r="F242" s="178">
        <v>4</v>
      </c>
      <c r="G242" s="178"/>
      <c r="H242" s="178">
        <v>4</v>
      </c>
      <c r="I242" s="189"/>
      <c r="J242" s="190">
        <v>4</v>
      </c>
      <c r="K242" s="190">
        <v>4</v>
      </c>
      <c r="L242" s="189">
        <v>4</v>
      </c>
      <c r="M242" s="191">
        <v>4</v>
      </c>
      <c r="N242" s="189">
        <v>4</v>
      </c>
      <c r="O242" s="191">
        <v>4</v>
      </c>
      <c r="P242" s="191">
        <v>4</v>
      </c>
      <c r="Q242" s="191">
        <v>4</v>
      </c>
      <c r="R242" s="191">
        <v>4</v>
      </c>
      <c r="S242" s="189">
        <v>4</v>
      </c>
      <c r="T242" s="191">
        <v>4</v>
      </c>
      <c r="U242" s="189">
        <v>4</v>
      </c>
      <c r="V242" s="189">
        <v>4</v>
      </c>
      <c r="W242" s="189"/>
      <c r="X242" s="191">
        <v>4</v>
      </c>
      <c r="Y242" s="189">
        <v>4</v>
      </c>
      <c r="Z242" s="189">
        <v>4</v>
      </c>
      <c r="AA242" s="189">
        <v>4</v>
      </c>
      <c r="AB242" s="191">
        <v>4</v>
      </c>
      <c r="AC242" s="189">
        <v>4</v>
      </c>
      <c r="AD242" s="189">
        <v>4</v>
      </c>
      <c r="AE242" s="190">
        <v>4</v>
      </c>
      <c r="AF242" s="190">
        <v>4</v>
      </c>
      <c r="AG242" s="190">
        <v>4</v>
      </c>
      <c r="AH242" s="190">
        <v>4</v>
      </c>
      <c r="AI242" s="112">
        <f>IF(A242="","",COUNTIF(D242:AH243,"&gt;2")/2)</f>
        <v>27.5</v>
      </c>
      <c r="AJ242" s="112">
        <f>SUMPRODUCT(IFERROR((IFERROR(WEEKDAY($D$3:$AH$3,2),999)&lt;6)*D242:AH243,0))</f>
        <v>174.5</v>
      </c>
      <c r="AK242" s="112">
        <f>SUMPRODUCT((IFERROR(WEEKDAY($D$3:$AH$3,2),999)&lt;6)*D244:AH244)</f>
        <v>77</v>
      </c>
      <c r="AL242" s="112">
        <f>SUMPRODUCT(IFERROR((IFERROR(WEEKDAY($D$3:$AH$3,2),0)&gt;5)*D242:AH244,0))</f>
        <v>79</v>
      </c>
      <c r="AM242" s="112">
        <f>SUM(D242:AH244)</f>
        <v>330.5</v>
      </c>
      <c r="AN242" s="52" t="s">
        <v>189</v>
      </c>
      <c r="AO242" s="112">
        <f>SUMPRODUCT((IFERROR((D242:AH242+D243:AH243+D244:AH244),0)&gt;8)*1,IFERROR((D242:AH242+D243:AH243+D244:AH244-8),0))</f>
        <v>106</v>
      </c>
      <c r="AP242" s="112">
        <f>AM242-AO242</f>
        <v>224.5</v>
      </c>
    </row>
    <row r="243" s="46" customFormat="1" hidden="1" spans="1:42">
      <c r="A243" s="75"/>
      <c r="B243" s="61"/>
      <c r="C243" s="75" t="s">
        <v>194</v>
      </c>
      <c r="D243" s="178">
        <v>4</v>
      </c>
      <c r="E243" s="178">
        <v>4</v>
      </c>
      <c r="F243" s="178">
        <v>4</v>
      </c>
      <c r="G243" s="178">
        <v>3.5</v>
      </c>
      <c r="H243" s="178">
        <v>4</v>
      </c>
      <c r="I243" s="190"/>
      <c r="J243" s="190">
        <v>4</v>
      </c>
      <c r="K243" s="190">
        <v>4</v>
      </c>
      <c r="L243" s="189">
        <v>4</v>
      </c>
      <c r="M243" s="191">
        <v>4</v>
      </c>
      <c r="N243" s="189">
        <v>4</v>
      </c>
      <c r="O243" s="191">
        <v>4</v>
      </c>
      <c r="P243" s="191">
        <v>4</v>
      </c>
      <c r="Q243" s="191">
        <v>4</v>
      </c>
      <c r="R243" s="191">
        <v>4</v>
      </c>
      <c r="S243" s="189">
        <v>4</v>
      </c>
      <c r="T243" s="191">
        <v>4</v>
      </c>
      <c r="U243" s="189">
        <v>4</v>
      </c>
      <c r="V243" s="189">
        <v>4</v>
      </c>
      <c r="W243" s="190"/>
      <c r="X243" s="191">
        <v>4</v>
      </c>
      <c r="Y243" s="190">
        <v>4</v>
      </c>
      <c r="Z243" s="190">
        <v>4</v>
      </c>
      <c r="AA243" s="190">
        <v>4</v>
      </c>
      <c r="AB243" s="191">
        <v>4</v>
      </c>
      <c r="AC243" s="189">
        <v>4</v>
      </c>
      <c r="AD243" s="190">
        <v>4</v>
      </c>
      <c r="AE243" s="190">
        <v>1</v>
      </c>
      <c r="AF243" s="190">
        <v>4</v>
      </c>
      <c r="AG243" s="190">
        <v>4</v>
      </c>
      <c r="AH243" s="190">
        <v>2</v>
      </c>
      <c r="AI243" s="112"/>
      <c r="AJ243" s="112"/>
      <c r="AK243" s="112"/>
      <c r="AL243" s="112"/>
      <c r="AM243" s="112"/>
      <c r="AN243" s="52"/>
      <c r="AO243" s="112"/>
      <c r="AP243" s="112"/>
    </row>
    <row r="244" s="46" customFormat="1" hidden="1" spans="1:42">
      <c r="A244" s="75"/>
      <c r="B244" s="61"/>
      <c r="C244" s="75" t="s">
        <v>190</v>
      </c>
      <c r="D244" s="178">
        <v>3</v>
      </c>
      <c r="E244" s="178">
        <v>2</v>
      </c>
      <c r="F244" s="178">
        <v>1</v>
      </c>
      <c r="G244" s="75">
        <v>2</v>
      </c>
      <c r="H244" s="75">
        <v>4.5</v>
      </c>
      <c r="I244" s="190"/>
      <c r="J244" s="189">
        <v>1</v>
      </c>
      <c r="K244" s="191">
        <v>3</v>
      </c>
      <c r="L244" s="190">
        <v>4.5</v>
      </c>
      <c r="M244" s="191">
        <v>2.5</v>
      </c>
      <c r="N244" s="189">
        <v>2.5</v>
      </c>
      <c r="O244" s="191"/>
      <c r="P244" s="191">
        <v>5.5</v>
      </c>
      <c r="Q244" s="191">
        <v>2.5</v>
      </c>
      <c r="R244" s="191">
        <v>2.5</v>
      </c>
      <c r="S244" s="191">
        <v>5.5</v>
      </c>
      <c r="T244" s="191">
        <v>3.5</v>
      </c>
      <c r="U244" s="189">
        <v>4.5</v>
      </c>
      <c r="V244" s="190">
        <v>6</v>
      </c>
      <c r="W244" s="190"/>
      <c r="X244" s="191">
        <v>7.5</v>
      </c>
      <c r="Y244" s="190">
        <v>2.5</v>
      </c>
      <c r="Z244" s="190">
        <v>2</v>
      </c>
      <c r="AA244" s="190">
        <v>6</v>
      </c>
      <c r="AB244" s="191">
        <v>0.5</v>
      </c>
      <c r="AC244" s="189">
        <v>5.5</v>
      </c>
      <c r="AD244" s="190">
        <v>9.5</v>
      </c>
      <c r="AE244" s="190"/>
      <c r="AF244" s="190">
        <v>9.5</v>
      </c>
      <c r="AG244" s="190">
        <v>9</v>
      </c>
      <c r="AH244" s="190"/>
      <c r="AI244" s="112"/>
      <c r="AJ244" s="112"/>
      <c r="AK244" s="112"/>
      <c r="AL244" s="112"/>
      <c r="AM244" s="112"/>
      <c r="AN244" s="52"/>
      <c r="AO244" s="112"/>
      <c r="AP244" s="112"/>
    </row>
    <row r="245" s="46" customFormat="1" ht="14.25" hidden="1" spans="1:42">
      <c r="A245" s="180" t="s">
        <v>115</v>
      </c>
      <c r="B245" s="75" t="s">
        <v>215</v>
      </c>
      <c r="C245" s="75" t="s">
        <v>193</v>
      </c>
      <c r="D245" s="117"/>
      <c r="E245" s="117"/>
      <c r="F245" s="117"/>
      <c r="G245" s="117"/>
      <c r="H245" s="117"/>
      <c r="I245" s="117"/>
      <c r="J245" s="117"/>
      <c r="K245" s="117"/>
      <c r="L245" s="117"/>
      <c r="M245" s="117"/>
      <c r="N245" s="117"/>
      <c r="O245" s="117"/>
      <c r="P245" s="117">
        <v>4</v>
      </c>
      <c r="Q245" s="117">
        <v>4</v>
      </c>
      <c r="R245" s="199"/>
      <c r="S245" s="117">
        <v>4</v>
      </c>
      <c r="T245" s="117">
        <v>4</v>
      </c>
      <c r="U245" s="117">
        <v>4</v>
      </c>
      <c r="V245" s="117">
        <v>4</v>
      </c>
      <c r="W245" s="117"/>
      <c r="X245" s="117">
        <v>4</v>
      </c>
      <c r="Y245" s="117">
        <v>4</v>
      </c>
      <c r="Z245" s="117">
        <v>4</v>
      </c>
      <c r="AA245" s="173">
        <v>4</v>
      </c>
      <c r="AB245" s="173">
        <v>4</v>
      </c>
      <c r="AC245" s="173">
        <v>4</v>
      </c>
      <c r="AD245" s="189">
        <v>4</v>
      </c>
      <c r="AE245" s="190">
        <v>4</v>
      </c>
      <c r="AF245" s="190">
        <v>4</v>
      </c>
      <c r="AG245" s="190">
        <v>4</v>
      </c>
      <c r="AH245" s="190">
        <v>4</v>
      </c>
      <c r="AI245" s="112">
        <f>IF(A245="","",COUNTIF(D245:AH246,"&gt;2")/2)</f>
        <v>17</v>
      </c>
      <c r="AJ245" s="112">
        <f>SUMPRODUCT(IFERROR((IFERROR(WEEKDAY($D$3:$AH$3,2),999)&lt;6)*D245:AH246,0))</f>
        <v>106</v>
      </c>
      <c r="AK245" s="112">
        <f>SUMPRODUCT((IFERROR(WEEKDAY($D$3:$AH$3,2),999)&lt;6)*D247:AH247)</f>
        <v>69</v>
      </c>
      <c r="AL245" s="112">
        <f>SUMPRODUCT(IFERROR((IFERROR(WEEKDAY($D$3:$AH$3,2),0)&gt;5)*D245:AH247,0))</f>
        <v>53</v>
      </c>
      <c r="AM245" s="112">
        <f>SUM(D245:AH247)</f>
        <v>228</v>
      </c>
      <c r="AN245" s="52" t="s">
        <v>189</v>
      </c>
      <c r="AO245" s="112">
        <f>SUMPRODUCT((IFERROR((D245:AH245+D246:AH246+D247:AH247),0)&gt;8)*1,IFERROR((D245:AH245+D246:AH246+D247:AH247-8),0))</f>
        <v>86</v>
      </c>
      <c r="AP245" s="112">
        <f>AM245-AO245</f>
        <v>142</v>
      </c>
    </row>
    <row r="246" s="46" customFormat="1" ht="14.25" hidden="1" spans="1:42">
      <c r="A246" s="180"/>
      <c r="B246" s="75"/>
      <c r="C246" s="75" t="s">
        <v>194</v>
      </c>
      <c r="D246" s="117"/>
      <c r="E246" s="117"/>
      <c r="F246" s="117"/>
      <c r="G246" s="117"/>
      <c r="H246" s="117"/>
      <c r="I246" s="117"/>
      <c r="J246" s="117"/>
      <c r="K246" s="117"/>
      <c r="L246" s="117"/>
      <c r="M246" s="117"/>
      <c r="N246" s="117"/>
      <c r="O246" s="117"/>
      <c r="P246" s="117">
        <v>4</v>
      </c>
      <c r="Q246" s="117">
        <v>4</v>
      </c>
      <c r="R246" s="117">
        <v>4</v>
      </c>
      <c r="S246" s="117">
        <v>4</v>
      </c>
      <c r="T246" s="117">
        <v>4</v>
      </c>
      <c r="U246" s="117">
        <v>4</v>
      </c>
      <c r="V246" s="117">
        <v>4</v>
      </c>
      <c r="W246" s="117"/>
      <c r="X246" s="117">
        <v>4</v>
      </c>
      <c r="Y246" s="117">
        <v>4</v>
      </c>
      <c r="Z246" s="117">
        <v>4</v>
      </c>
      <c r="AA246" s="173">
        <v>4</v>
      </c>
      <c r="AB246" s="173">
        <v>4</v>
      </c>
      <c r="AC246" s="173">
        <v>4</v>
      </c>
      <c r="AD246" s="190">
        <v>4</v>
      </c>
      <c r="AE246" s="190">
        <v>4</v>
      </c>
      <c r="AF246" s="190">
        <v>4</v>
      </c>
      <c r="AG246" s="190">
        <v>4</v>
      </c>
      <c r="AH246" s="190">
        <v>2</v>
      </c>
      <c r="AI246" s="112"/>
      <c r="AJ246" s="112"/>
      <c r="AK246" s="112"/>
      <c r="AL246" s="112"/>
      <c r="AM246" s="112"/>
      <c r="AN246" s="52"/>
      <c r="AO246" s="112"/>
      <c r="AP246" s="112"/>
    </row>
    <row r="247" s="46" customFormat="1" ht="14.25" hidden="1" spans="1:42">
      <c r="A247" s="180"/>
      <c r="B247" s="75"/>
      <c r="C247" s="75" t="s">
        <v>190</v>
      </c>
      <c r="D247" s="117"/>
      <c r="E247" s="117"/>
      <c r="F247" s="117"/>
      <c r="G247" s="117"/>
      <c r="H247" s="117"/>
      <c r="I247" s="117"/>
      <c r="J247" s="117"/>
      <c r="K247" s="117"/>
      <c r="L247" s="117"/>
      <c r="M247" s="117"/>
      <c r="N247" s="117"/>
      <c r="O247" s="117"/>
      <c r="P247" s="117">
        <v>5.5</v>
      </c>
      <c r="Q247" s="117">
        <v>9</v>
      </c>
      <c r="R247" s="117">
        <v>7</v>
      </c>
      <c r="S247" s="117">
        <v>1</v>
      </c>
      <c r="T247" s="117">
        <v>3.5</v>
      </c>
      <c r="U247" s="117">
        <v>4.5</v>
      </c>
      <c r="V247" s="117">
        <v>6</v>
      </c>
      <c r="W247" s="117"/>
      <c r="X247" s="117">
        <v>7.5</v>
      </c>
      <c r="Y247" s="200">
        <v>2.5</v>
      </c>
      <c r="Z247" s="117">
        <v>2</v>
      </c>
      <c r="AA247" s="173">
        <v>5.5</v>
      </c>
      <c r="AB247" s="173">
        <v>5.5</v>
      </c>
      <c r="AC247" s="173">
        <v>5.5</v>
      </c>
      <c r="AD247" s="190">
        <v>4</v>
      </c>
      <c r="AE247" s="190">
        <v>2.5</v>
      </c>
      <c r="AF247" s="190">
        <v>9.5</v>
      </c>
      <c r="AG247" s="190">
        <v>9</v>
      </c>
      <c r="AH247" s="190"/>
      <c r="AI247" s="112"/>
      <c r="AJ247" s="112"/>
      <c r="AK247" s="112"/>
      <c r="AL247" s="112"/>
      <c r="AM247" s="112"/>
      <c r="AN247" s="52"/>
      <c r="AO247" s="112"/>
      <c r="AP247" s="112"/>
    </row>
    <row r="248" s="46" customFormat="1" ht="13.5" hidden="1" spans="1:42">
      <c r="A248" s="181" t="s">
        <v>123</v>
      </c>
      <c r="B248" s="181" t="s">
        <v>216</v>
      </c>
      <c r="C248" s="75" t="s">
        <v>193</v>
      </c>
      <c r="D248" s="182">
        <v>4</v>
      </c>
      <c r="E248" s="182">
        <v>4</v>
      </c>
      <c r="F248" s="182">
        <v>4</v>
      </c>
      <c r="G248" s="182">
        <v>4</v>
      </c>
      <c r="H248" s="182"/>
      <c r="I248" s="182"/>
      <c r="J248" s="182">
        <v>4</v>
      </c>
      <c r="K248" s="182">
        <v>4</v>
      </c>
      <c r="L248" s="182">
        <v>4</v>
      </c>
      <c r="M248" s="192">
        <v>4</v>
      </c>
      <c r="N248" s="192">
        <v>4</v>
      </c>
      <c r="O248" s="192">
        <v>4.5</v>
      </c>
      <c r="P248" s="192">
        <v>4</v>
      </c>
      <c r="Q248" s="192">
        <v>4</v>
      </c>
      <c r="R248" s="192">
        <v>4</v>
      </c>
      <c r="S248" s="192">
        <v>4</v>
      </c>
      <c r="T248" s="192">
        <v>4</v>
      </c>
      <c r="U248" s="192">
        <v>4</v>
      </c>
      <c r="V248" s="192">
        <v>4</v>
      </c>
      <c r="W248" s="182"/>
      <c r="X248" s="182">
        <v>4</v>
      </c>
      <c r="Y248" s="182">
        <v>4</v>
      </c>
      <c r="Z248" s="192">
        <v>4</v>
      </c>
      <c r="AA248" s="192">
        <v>4</v>
      </c>
      <c r="AB248" s="192">
        <v>4</v>
      </c>
      <c r="AC248" s="182">
        <v>4</v>
      </c>
      <c r="AD248" s="182">
        <v>4</v>
      </c>
      <c r="AE248" s="182">
        <v>4</v>
      </c>
      <c r="AF248" s="182">
        <v>4</v>
      </c>
      <c r="AG248" s="182">
        <v>4</v>
      </c>
      <c r="AH248" s="182">
        <v>4</v>
      </c>
      <c r="AI248" s="112">
        <f>IF(A248="","",COUNTIF(D248:AH249,"&gt;2")/2)</f>
        <v>28</v>
      </c>
      <c r="AJ248" s="112">
        <f>SUMPRODUCT(IFERROR((IFERROR(WEEKDAY($D$3:$AH$3,2),999)&lt;6)*D248:AH249,0))</f>
        <v>184</v>
      </c>
      <c r="AK248" s="112">
        <f>SUMPRODUCT((IFERROR(WEEKDAY($D$3:$AH$3,2),999)&lt;6)*D250:AH250)</f>
        <v>102</v>
      </c>
      <c r="AL248" s="112">
        <f>SUMPRODUCT(IFERROR((IFERROR(WEEKDAY($D$3:$AH$3,2),0)&gt;5)*D248:AH250,0))</f>
        <v>71</v>
      </c>
      <c r="AM248" s="112">
        <f>SUM(D248:AH250)</f>
        <v>357</v>
      </c>
      <c r="AN248" s="52" t="s">
        <v>189</v>
      </c>
      <c r="AO248" s="112">
        <f>SUMPRODUCT((IFERROR((D248:AH248+D249:AH249+D250:AH250),0)&gt;8)*1,IFERROR((D248:AH248+D249:AH249+D250:AH250-8),0))</f>
        <v>133</v>
      </c>
      <c r="AP248" s="112">
        <f>AM248-AO248</f>
        <v>224</v>
      </c>
    </row>
    <row r="249" s="46" customFormat="1" ht="13.5" hidden="1" spans="1:42">
      <c r="A249" s="181"/>
      <c r="B249" s="181"/>
      <c r="C249" s="75" t="s">
        <v>194</v>
      </c>
      <c r="D249" s="182">
        <v>4</v>
      </c>
      <c r="E249" s="182">
        <v>4</v>
      </c>
      <c r="F249" s="182">
        <v>4</v>
      </c>
      <c r="G249" s="182">
        <v>4</v>
      </c>
      <c r="H249" s="182"/>
      <c r="I249" s="182"/>
      <c r="J249" s="182">
        <v>4</v>
      </c>
      <c r="K249" s="182">
        <v>4</v>
      </c>
      <c r="L249" s="182">
        <v>4</v>
      </c>
      <c r="M249" s="192">
        <v>4</v>
      </c>
      <c r="N249" s="192">
        <v>4</v>
      </c>
      <c r="O249" s="192">
        <v>4</v>
      </c>
      <c r="P249" s="192">
        <v>4</v>
      </c>
      <c r="Q249" s="192">
        <v>4</v>
      </c>
      <c r="R249" s="192">
        <v>4</v>
      </c>
      <c r="S249" s="192">
        <v>4</v>
      </c>
      <c r="T249" s="192">
        <v>4</v>
      </c>
      <c r="U249" s="192">
        <v>4</v>
      </c>
      <c r="V249" s="192">
        <v>4</v>
      </c>
      <c r="W249" s="182"/>
      <c r="X249" s="182">
        <v>4</v>
      </c>
      <c r="Y249" s="192">
        <v>4</v>
      </c>
      <c r="Z249" s="192">
        <v>4</v>
      </c>
      <c r="AA249" s="192">
        <v>4</v>
      </c>
      <c r="AB249" s="192">
        <v>4</v>
      </c>
      <c r="AC249" s="51">
        <v>4</v>
      </c>
      <c r="AD249" s="182">
        <v>4</v>
      </c>
      <c r="AE249" s="182">
        <v>4</v>
      </c>
      <c r="AF249" s="182">
        <v>4</v>
      </c>
      <c r="AG249" s="182">
        <v>4</v>
      </c>
      <c r="AH249" s="182">
        <v>4</v>
      </c>
      <c r="AI249" s="112"/>
      <c r="AJ249" s="112"/>
      <c r="AK249" s="112"/>
      <c r="AL249" s="112"/>
      <c r="AM249" s="112"/>
      <c r="AN249" s="52"/>
      <c r="AO249" s="112"/>
      <c r="AP249" s="112"/>
    </row>
    <row r="250" s="46" customFormat="1" ht="13.5" hidden="1" spans="1:42">
      <c r="A250" s="183"/>
      <c r="B250" s="183"/>
      <c r="C250" s="75" t="s">
        <v>190</v>
      </c>
      <c r="D250" s="182">
        <v>4.5</v>
      </c>
      <c r="E250" s="182">
        <v>4.5</v>
      </c>
      <c r="F250" s="182">
        <v>3</v>
      </c>
      <c r="G250" s="182">
        <v>3.5</v>
      </c>
      <c r="H250" s="182"/>
      <c r="I250" s="182"/>
      <c r="J250" s="193">
        <v>2.5</v>
      </c>
      <c r="K250" s="182">
        <v>3</v>
      </c>
      <c r="L250" s="182">
        <v>4.5</v>
      </c>
      <c r="M250" s="192">
        <v>5</v>
      </c>
      <c r="N250" s="192">
        <v>4</v>
      </c>
      <c r="O250" s="194">
        <v>6</v>
      </c>
      <c r="P250" s="192">
        <v>7.5</v>
      </c>
      <c r="Q250" s="192">
        <v>7</v>
      </c>
      <c r="R250" s="192">
        <v>1.5</v>
      </c>
      <c r="S250" s="192">
        <v>5</v>
      </c>
      <c r="T250" s="192">
        <v>4</v>
      </c>
      <c r="U250" s="192">
        <v>5</v>
      </c>
      <c r="V250" s="192">
        <v>2</v>
      </c>
      <c r="W250" s="182"/>
      <c r="X250" s="182">
        <v>3.5</v>
      </c>
      <c r="Y250" s="192">
        <v>5</v>
      </c>
      <c r="Z250" s="192">
        <v>7.5</v>
      </c>
      <c r="AA250" s="192">
        <v>7</v>
      </c>
      <c r="AB250" s="192">
        <v>3</v>
      </c>
      <c r="AC250" s="51">
        <v>7</v>
      </c>
      <c r="AD250" s="182">
        <v>8</v>
      </c>
      <c r="AE250" s="182">
        <v>1.5</v>
      </c>
      <c r="AF250" s="182">
        <v>7</v>
      </c>
      <c r="AG250" s="182">
        <v>3.5</v>
      </c>
      <c r="AH250" s="182">
        <v>7</v>
      </c>
      <c r="AI250" s="112"/>
      <c r="AJ250" s="112"/>
      <c r="AK250" s="112"/>
      <c r="AL250" s="112"/>
      <c r="AM250" s="112"/>
      <c r="AN250" s="52"/>
      <c r="AO250" s="112"/>
      <c r="AP250" s="112"/>
    </row>
    <row r="251" s="46" customFormat="1" ht="13.5" hidden="1" spans="1:42">
      <c r="A251" s="184" t="s">
        <v>121</v>
      </c>
      <c r="B251" s="184" t="s">
        <v>216</v>
      </c>
      <c r="C251" s="100" t="s">
        <v>193</v>
      </c>
      <c r="D251" s="185"/>
      <c r="E251" s="185"/>
      <c r="F251" s="185"/>
      <c r="G251" s="185">
        <v>4</v>
      </c>
      <c r="H251" s="185"/>
      <c r="I251" s="185"/>
      <c r="J251" s="185">
        <v>4</v>
      </c>
      <c r="K251" s="185">
        <v>4</v>
      </c>
      <c r="L251" s="185">
        <v>4</v>
      </c>
      <c r="M251" s="185">
        <v>4</v>
      </c>
      <c r="N251" s="185">
        <v>4</v>
      </c>
      <c r="O251" s="185">
        <v>4</v>
      </c>
      <c r="P251" s="195">
        <v>4</v>
      </c>
      <c r="Q251" s="185">
        <v>4</v>
      </c>
      <c r="R251" s="185">
        <v>4</v>
      </c>
      <c r="S251" s="195">
        <v>4</v>
      </c>
      <c r="T251" s="195">
        <v>4</v>
      </c>
      <c r="U251" s="195">
        <v>4</v>
      </c>
      <c r="V251" s="195">
        <v>4</v>
      </c>
      <c r="W251" s="185"/>
      <c r="X251" s="185">
        <v>4</v>
      </c>
      <c r="Y251" s="185">
        <v>4</v>
      </c>
      <c r="Z251" s="185">
        <v>4</v>
      </c>
      <c r="AA251" s="185">
        <v>1.5</v>
      </c>
      <c r="AB251" s="185"/>
      <c r="AC251" s="185">
        <v>4</v>
      </c>
      <c r="AD251" s="185" t="s">
        <v>204</v>
      </c>
      <c r="AE251" s="185"/>
      <c r="AF251" s="185"/>
      <c r="AG251" s="185"/>
      <c r="AH251" s="185"/>
      <c r="AI251" s="112">
        <f>IF(A251="","",COUNTIF(D251:AH252,"&gt;2")/2)</f>
        <v>19.5</v>
      </c>
      <c r="AJ251" s="112">
        <f>SUMPRODUCT(IFERROR((IFERROR(WEEKDAY($D$3:$AH$3,2),999)&lt;6)*D251:AH252,0))</f>
        <v>124.5</v>
      </c>
      <c r="AK251" s="112">
        <f>SUMPRODUCT((IFERROR(WEEKDAY($D$3:$AH$3,2),999)&lt;6)*D253:AH253)</f>
        <v>65</v>
      </c>
      <c r="AL251" s="112">
        <f>SUMPRODUCT(IFERROR((IFERROR(WEEKDAY($D$3:$AH$3,2),0)&gt;5)*D251:AH253,0))</f>
        <v>46</v>
      </c>
      <c r="AM251" s="112">
        <f>SUM(D251:AH253)</f>
        <v>235.5</v>
      </c>
      <c r="AN251" s="52" t="s">
        <v>189</v>
      </c>
      <c r="AO251" s="112">
        <f>SUMPRODUCT((IFERROR((D251:AH251+D252:AH252+D253:AH253),0)&gt;8)*1,IFERROR((D251:AH251+D252:AH252+D253:AH253-8),0))</f>
        <v>74.5</v>
      </c>
      <c r="AP251" s="112">
        <f>AM251-AO251</f>
        <v>161</v>
      </c>
    </row>
    <row r="252" s="46" customFormat="1" ht="13.5" hidden="1" spans="1:42">
      <c r="A252" s="184"/>
      <c r="B252" s="184"/>
      <c r="C252" s="100" t="s">
        <v>194</v>
      </c>
      <c r="D252" s="185"/>
      <c r="E252" s="185"/>
      <c r="F252" s="185">
        <v>4</v>
      </c>
      <c r="G252" s="185">
        <v>4</v>
      </c>
      <c r="H252" s="185"/>
      <c r="I252" s="185"/>
      <c r="J252" s="185">
        <v>4</v>
      </c>
      <c r="K252" s="185">
        <v>4</v>
      </c>
      <c r="L252" s="185">
        <v>4</v>
      </c>
      <c r="M252" s="185">
        <v>4</v>
      </c>
      <c r="N252" s="185">
        <v>4</v>
      </c>
      <c r="O252" s="185">
        <v>4</v>
      </c>
      <c r="P252" s="185">
        <v>4</v>
      </c>
      <c r="Q252" s="185">
        <v>4</v>
      </c>
      <c r="R252" s="185">
        <v>4</v>
      </c>
      <c r="S252" s="195">
        <v>4</v>
      </c>
      <c r="T252" s="195">
        <v>4</v>
      </c>
      <c r="U252" s="195">
        <v>4</v>
      </c>
      <c r="V252" s="195">
        <v>4</v>
      </c>
      <c r="W252" s="185"/>
      <c r="X252" s="185">
        <v>4</v>
      </c>
      <c r="Y252" s="185">
        <v>4</v>
      </c>
      <c r="Z252" s="185">
        <v>4</v>
      </c>
      <c r="AA252" s="185">
        <v>4</v>
      </c>
      <c r="AB252" s="185">
        <v>3</v>
      </c>
      <c r="AC252" s="185">
        <v>4</v>
      </c>
      <c r="AD252" s="185" t="s">
        <v>204</v>
      </c>
      <c r="AE252" s="185"/>
      <c r="AF252" s="185"/>
      <c r="AG252" s="185"/>
      <c r="AH252" s="185"/>
      <c r="AI252" s="112"/>
      <c r="AJ252" s="112"/>
      <c r="AK252" s="112"/>
      <c r="AL252" s="112"/>
      <c r="AM252" s="112"/>
      <c r="AN252" s="52"/>
      <c r="AO252" s="112"/>
      <c r="AP252" s="112"/>
    </row>
    <row r="253" s="46" customFormat="1" ht="13.5" hidden="1" spans="1:42">
      <c r="A253" s="186"/>
      <c r="B253" s="186"/>
      <c r="C253" s="100" t="s">
        <v>190</v>
      </c>
      <c r="D253" s="185"/>
      <c r="E253" s="185"/>
      <c r="F253" s="185">
        <v>2</v>
      </c>
      <c r="G253" s="185">
        <v>3.5</v>
      </c>
      <c r="H253" s="185"/>
      <c r="I253" s="185"/>
      <c r="J253" s="196">
        <v>1.5</v>
      </c>
      <c r="K253" s="185">
        <v>2.5</v>
      </c>
      <c r="L253" s="185">
        <v>4.5</v>
      </c>
      <c r="M253" s="185">
        <v>5</v>
      </c>
      <c r="N253" s="185">
        <v>4</v>
      </c>
      <c r="O253" s="196">
        <v>6</v>
      </c>
      <c r="P253" s="185">
        <v>5</v>
      </c>
      <c r="Q253" s="185">
        <v>5.5</v>
      </c>
      <c r="R253" s="185">
        <v>5</v>
      </c>
      <c r="S253" s="185">
        <v>5</v>
      </c>
      <c r="T253" s="185">
        <v>5.5</v>
      </c>
      <c r="U253" s="185">
        <v>3.5</v>
      </c>
      <c r="V253" s="185">
        <v>0.5</v>
      </c>
      <c r="W253" s="185"/>
      <c r="X253" s="185">
        <v>3.5</v>
      </c>
      <c r="Y253" s="185">
        <v>5</v>
      </c>
      <c r="Z253" s="185">
        <v>4.5</v>
      </c>
      <c r="AA253" s="185">
        <v>4.5</v>
      </c>
      <c r="AB253" s="185"/>
      <c r="AC253" s="201">
        <v>2.5</v>
      </c>
      <c r="AD253" s="185"/>
      <c r="AE253" s="185"/>
      <c r="AF253" s="185"/>
      <c r="AG253" s="185"/>
      <c r="AH253" s="185"/>
      <c r="AI253" s="112"/>
      <c r="AJ253" s="112"/>
      <c r="AK253" s="112"/>
      <c r="AL253" s="112"/>
      <c r="AM253" s="112"/>
      <c r="AN253" s="52"/>
      <c r="AO253" s="112"/>
      <c r="AP253" s="112"/>
    </row>
    <row r="254" s="46" customFormat="1" ht="13.5" hidden="1" spans="1:42">
      <c r="A254" s="184" t="s">
        <v>118</v>
      </c>
      <c r="B254" s="184" t="s">
        <v>216</v>
      </c>
      <c r="C254" s="100" t="s">
        <v>193</v>
      </c>
      <c r="D254" s="185">
        <v>4</v>
      </c>
      <c r="E254" s="185">
        <v>4</v>
      </c>
      <c r="F254" s="185">
        <v>4</v>
      </c>
      <c r="G254" s="185">
        <v>4</v>
      </c>
      <c r="H254" s="185"/>
      <c r="I254" s="185"/>
      <c r="J254" s="185">
        <v>4</v>
      </c>
      <c r="K254" s="185">
        <v>4</v>
      </c>
      <c r="L254" s="185">
        <v>4</v>
      </c>
      <c r="M254" s="185">
        <v>4.5</v>
      </c>
      <c r="N254" s="185">
        <v>4</v>
      </c>
      <c r="O254" s="185">
        <v>4</v>
      </c>
      <c r="P254" s="185">
        <v>4</v>
      </c>
      <c r="Q254" s="185">
        <v>4</v>
      </c>
      <c r="R254" s="185">
        <v>4</v>
      </c>
      <c r="S254" s="195">
        <v>4</v>
      </c>
      <c r="T254" s="185">
        <v>4</v>
      </c>
      <c r="U254" s="185">
        <v>4</v>
      </c>
      <c r="V254" s="185">
        <v>4</v>
      </c>
      <c r="W254" s="185"/>
      <c r="X254" s="185">
        <v>4</v>
      </c>
      <c r="Y254" s="185">
        <v>4</v>
      </c>
      <c r="Z254" s="185">
        <v>4</v>
      </c>
      <c r="AA254" s="185">
        <v>4</v>
      </c>
      <c r="AB254" s="185">
        <v>4</v>
      </c>
      <c r="AC254" s="185"/>
      <c r="AD254" s="185">
        <v>4</v>
      </c>
      <c r="AE254" s="185">
        <v>4</v>
      </c>
      <c r="AF254" s="185">
        <v>4</v>
      </c>
      <c r="AG254" s="185" t="s">
        <v>204</v>
      </c>
      <c r="AH254" s="185"/>
      <c r="AI254" s="112">
        <f>IF(A254="","",COUNTIF(D254:AH255,"&gt;2")/2)</f>
        <v>24.5</v>
      </c>
      <c r="AJ254" s="112">
        <f>SUMPRODUCT(IFERROR((IFERROR(WEEKDAY($D$3:$AH$3,2),999)&lt;6)*D254:AH255,0))</f>
        <v>164.5</v>
      </c>
      <c r="AK254" s="112">
        <f>SUMPRODUCT((IFERROR(WEEKDAY($D$3:$AH$3,2),999)&lt;6)*D256:AH256)</f>
        <v>86.5</v>
      </c>
      <c r="AL254" s="112">
        <f>SUMPRODUCT(IFERROR((IFERROR(WEEKDAY($D$3:$AH$3,2),0)&gt;5)*D254:AH256,0))</f>
        <v>51.5</v>
      </c>
      <c r="AM254" s="112">
        <f>SUM(D254:AH256)</f>
        <v>302.5</v>
      </c>
      <c r="AN254" s="52" t="s">
        <v>189</v>
      </c>
      <c r="AO254" s="112">
        <f>SUMPRODUCT((IFERROR((D254:AH254+D255:AH255+D256:AH256),0)&gt;8)*1,IFERROR((D254:AH254+D255:AH255+D256:AH256-8),0))</f>
        <v>106.5</v>
      </c>
      <c r="AP254" s="112">
        <f>AM254-AO254</f>
        <v>196</v>
      </c>
    </row>
    <row r="255" s="46" customFormat="1" ht="13.5" hidden="1" spans="1:42">
      <c r="A255" s="184"/>
      <c r="B255" s="184"/>
      <c r="C255" s="100" t="s">
        <v>194</v>
      </c>
      <c r="D255" s="185">
        <v>4</v>
      </c>
      <c r="E255" s="185">
        <v>4</v>
      </c>
      <c r="F255" s="185">
        <v>4</v>
      </c>
      <c r="G255" s="185">
        <v>4</v>
      </c>
      <c r="H255" s="185"/>
      <c r="I255" s="185"/>
      <c r="J255" s="185">
        <v>4</v>
      </c>
      <c r="K255" s="185">
        <v>4</v>
      </c>
      <c r="L255" s="185">
        <v>4</v>
      </c>
      <c r="M255" s="185">
        <v>4</v>
      </c>
      <c r="N255" s="185"/>
      <c r="O255" s="185">
        <v>4</v>
      </c>
      <c r="P255" s="185">
        <v>4</v>
      </c>
      <c r="Q255" s="185">
        <v>4</v>
      </c>
      <c r="R255" s="185">
        <v>4</v>
      </c>
      <c r="S255" s="185">
        <v>4</v>
      </c>
      <c r="T255" s="185">
        <v>4</v>
      </c>
      <c r="U255" s="185">
        <v>4</v>
      </c>
      <c r="V255" s="185">
        <v>4</v>
      </c>
      <c r="W255" s="185"/>
      <c r="X255" s="185">
        <v>4</v>
      </c>
      <c r="Y255" s="185">
        <v>4</v>
      </c>
      <c r="Z255" s="185">
        <v>4</v>
      </c>
      <c r="AA255" s="185">
        <v>4</v>
      </c>
      <c r="AB255" s="185">
        <v>4</v>
      </c>
      <c r="AC255" s="185"/>
      <c r="AD255" s="185">
        <v>4</v>
      </c>
      <c r="AE255" s="185">
        <v>4</v>
      </c>
      <c r="AF255" s="185">
        <v>4</v>
      </c>
      <c r="AG255" s="185" t="s">
        <v>204</v>
      </c>
      <c r="AH255" s="185"/>
      <c r="AI255" s="112"/>
      <c r="AJ255" s="112"/>
      <c r="AK255" s="112"/>
      <c r="AL255" s="112"/>
      <c r="AM255" s="112"/>
      <c r="AN255" s="52"/>
      <c r="AO255" s="112"/>
      <c r="AP255" s="112"/>
    </row>
    <row r="256" s="46" customFormat="1" ht="13.5" hidden="1" spans="1:42">
      <c r="A256" s="186"/>
      <c r="B256" s="186"/>
      <c r="C256" s="100" t="s">
        <v>190</v>
      </c>
      <c r="D256" s="185">
        <v>4</v>
      </c>
      <c r="E256" s="185">
        <v>4</v>
      </c>
      <c r="F256" s="185">
        <v>3</v>
      </c>
      <c r="G256" s="185">
        <v>3.5</v>
      </c>
      <c r="H256" s="185"/>
      <c r="I256" s="185"/>
      <c r="J256" s="196">
        <v>1.5</v>
      </c>
      <c r="K256" s="185">
        <v>3</v>
      </c>
      <c r="L256" s="185">
        <v>4.5</v>
      </c>
      <c r="M256" s="185">
        <v>5</v>
      </c>
      <c r="N256" s="185"/>
      <c r="O256" s="196">
        <v>6</v>
      </c>
      <c r="P256" s="185">
        <v>5</v>
      </c>
      <c r="Q256" s="185">
        <v>5.5</v>
      </c>
      <c r="R256" s="185">
        <v>5</v>
      </c>
      <c r="S256" s="185">
        <v>5</v>
      </c>
      <c r="T256" s="185">
        <v>5.5</v>
      </c>
      <c r="U256" s="185">
        <v>4</v>
      </c>
      <c r="V256" s="185">
        <v>0.5</v>
      </c>
      <c r="W256" s="185"/>
      <c r="X256" s="185">
        <v>3.5</v>
      </c>
      <c r="Y256" s="185">
        <v>5</v>
      </c>
      <c r="Z256" s="185">
        <v>4.5</v>
      </c>
      <c r="AA256" s="185">
        <v>7</v>
      </c>
      <c r="AB256" s="185">
        <v>5</v>
      </c>
      <c r="AC256" s="185"/>
      <c r="AD256" s="185">
        <v>8</v>
      </c>
      <c r="AE256" s="185">
        <v>1.5</v>
      </c>
      <c r="AF256" s="185">
        <v>6.5</v>
      </c>
      <c r="AG256" s="185"/>
      <c r="AH256" s="185"/>
      <c r="AI256" s="112"/>
      <c r="AJ256" s="112"/>
      <c r="AK256" s="112"/>
      <c r="AL256" s="112"/>
      <c r="AM256" s="112"/>
      <c r="AN256" s="52"/>
      <c r="AO256" s="112"/>
      <c r="AP256" s="112"/>
    </row>
    <row r="257" s="46" customFormat="1" ht="13.5" hidden="1" spans="1:42">
      <c r="A257" s="181" t="s">
        <v>122</v>
      </c>
      <c r="B257" s="181" t="s">
        <v>216</v>
      </c>
      <c r="C257" s="75" t="s">
        <v>193</v>
      </c>
      <c r="D257" s="182">
        <v>4</v>
      </c>
      <c r="E257" s="182">
        <v>4</v>
      </c>
      <c r="F257" s="182">
        <v>4</v>
      </c>
      <c r="G257" s="182">
        <v>4</v>
      </c>
      <c r="H257" s="182"/>
      <c r="I257" s="182"/>
      <c r="J257" s="182">
        <v>4</v>
      </c>
      <c r="K257" s="182">
        <v>4</v>
      </c>
      <c r="L257" s="182">
        <v>4</v>
      </c>
      <c r="M257" s="182">
        <v>4</v>
      </c>
      <c r="N257" s="182">
        <v>4</v>
      </c>
      <c r="O257" s="192">
        <v>4</v>
      </c>
      <c r="P257" s="182"/>
      <c r="Q257" s="182">
        <v>4</v>
      </c>
      <c r="R257" s="182">
        <v>4</v>
      </c>
      <c r="S257" s="230">
        <v>4</v>
      </c>
      <c r="T257" s="182">
        <v>4</v>
      </c>
      <c r="U257" s="182">
        <v>4</v>
      </c>
      <c r="V257" s="182">
        <v>4</v>
      </c>
      <c r="W257" s="182"/>
      <c r="X257" s="182">
        <v>4</v>
      </c>
      <c r="Y257" s="182"/>
      <c r="Z257" s="182">
        <v>4</v>
      </c>
      <c r="AA257" s="182">
        <v>4</v>
      </c>
      <c r="AB257" s="182">
        <v>4</v>
      </c>
      <c r="AC257" s="182">
        <v>4</v>
      </c>
      <c r="AD257" s="182">
        <v>4</v>
      </c>
      <c r="AE257" s="182">
        <v>4</v>
      </c>
      <c r="AF257" s="182">
        <v>4</v>
      </c>
      <c r="AG257" s="185"/>
      <c r="AH257" s="182">
        <v>4</v>
      </c>
      <c r="AI257" s="112">
        <f>IF(A257="","",COUNTIF(D257:AH258,"&gt;2")/2)</f>
        <v>26</v>
      </c>
      <c r="AJ257" s="112">
        <f>SUMPRODUCT(IFERROR((IFERROR(WEEKDAY($D$3:$AH$3,2),999)&lt;6)*D257:AH258,0))</f>
        <v>171</v>
      </c>
      <c r="AK257" s="112">
        <f>SUMPRODUCT((IFERROR(WEEKDAY($D$3:$AH$3,2),999)&lt;6)*D259:AH259)</f>
        <v>98</v>
      </c>
      <c r="AL257" s="112">
        <f>SUMPRODUCT(IFERROR((IFERROR(WEEKDAY($D$3:$AH$3,2),0)&gt;5)*D257:AH259,0))</f>
        <v>63</v>
      </c>
      <c r="AM257" s="112">
        <f>SUM(D257:AH259)</f>
        <v>332</v>
      </c>
      <c r="AN257" s="52" t="s">
        <v>189</v>
      </c>
      <c r="AO257" s="112">
        <f>SUMPRODUCT((IFERROR((D257:AH257+D258:AH258+D259:AH259),0)&gt;8)*1,IFERROR((D257:AH257+D258:AH258+D259:AH259-8),0))</f>
        <v>116</v>
      </c>
      <c r="AP257" s="112">
        <f>AM257-AO257</f>
        <v>216</v>
      </c>
    </row>
    <row r="258" s="46" customFormat="1" ht="13.5" hidden="1" spans="1:42">
      <c r="A258" s="181"/>
      <c r="B258" s="181"/>
      <c r="C258" s="75" t="s">
        <v>194</v>
      </c>
      <c r="D258" s="182">
        <v>4</v>
      </c>
      <c r="E258" s="182">
        <v>4</v>
      </c>
      <c r="F258" s="182">
        <v>4</v>
      </c>
      <c r="G258" s="182">
        <v>4</v>
      </c>
      <c r="H258" s="182"/>
      <c r="I258" s="182"/>
      <c r="J258" s="182">
        <v>4</v>
      </c>
      <c r="K258" s="182">
        <v>4</v>
      </c>
      <c r="L258" s="182">
        <v>4</v>
      </c>
      <c r="M258" s="182">
        <v>4</v>
      </c>
      <c r="N258" s="182">
        <v>4</v>
      </c>
      <c r="O258" s="192">
        <v>4</v>
      </c>
      <c r="P258" s="182">
        <v>4.5</v>
      </c>
      <c r="Q258" s="182">
        <v>4</v>
      </c>
      <c r="R258" s="182">
        <v>4</v>
      </c>
      <c r="S258" s="182">
        <v>4</v>
      </c>
      <c r="T258" s="182">
        <v>4</v>
      </c>
      <c r="U258" s="182">
        <v>4</v>
      </c>
      <c r="V258" s="182">
        <v>4</v>
      </c>
      <c r="W258" s="182"/>
      <c r="X258" s="182">
        <v>4</v>
      </c>
      <c r="Y258" s="192">
        <v>3</v>
      </c>
      <c r="Z258" s="182">
        <v>4</v>
      </c>
      <c r="AA258" s="182">
        <v>4</v>
      </c>
      <c r="AB258" s="182">
        <v>4</v>
      </c>
      <c r="AC258" s="51">
        <v>4</v>
      </c>
      <c r="AD258" s="182">
        <v>4</v>
      </c>
      <c r="AE258" s="182">
        <v>4</v>
      </c>
      <c r="AF258" s="182">
        <v>4</v>
      </c>
      <c r="AG258" s="185"/>
      <c r="AH258" s="182">
        <v>4</v>
      </c>
      <c r="AI258" s="112"/>
      <c r="AJ258" s="112"/>
      <c r="AK258" s="112"/>
      <c r="AL258" s="112"/>
      <c r="AM258" s="112"/>
      <c r="AN258" s="52"/>
      <c r="AO258" s="112"/>
      <c r="AP258" s="112"/>
    </row>
    <row r="259" s="46" customFormat="1" ht="13.5" hidden="1" spans="1:42">
      <c r="A259" s="183"/>
      <c r="B259" s="183"/>
      <c r="C259" s="75" t="s">
        <v>190</v>
      </c>
      <c r="D259" s="182">
        <v>4</v>
      </c>
      <c r="E259" s="182">
        <v>3</v>
      </c>
      <c r="F259" s="182">
        <v>3</v>
      </c>
      <c r="G259" s="182">
        <v>3.5</v>
      </c>
      <c r="H259" s="182"/>
      <c r="I259" s="182"/>
      <c r="J259" s="193">
        <v>1.5</v>
      </c>
      <c r="K259" s="182">
        <v>3</v>
      </c>
      <c r="L259" s="182">
        <v>4.5</v>
      </c>
      <c r="M259" s="182">
        <v>5</v>
      </c>
      <c r="N259" s="182">
        <v>4</v>
      </c>
      <c r="O259" s="194">
        <v>6</v>
      </c>
      <c r="P259" s="182">
        <v>5</v>
      </c>
      <c r="Q259" s="182">
        <v>5</v>
      </c>
      <c r="R259" s="182">
        <v>5</v>
      </c>
      <c r="S259" s="182">
        <v>5</v>
      </c>
      <c r="T259" s="182">
        <v>5.5</v>
      </c>
      <c r="U259" s="182">
        <v>4</v>
      </c>
      <c r="V259" s="182">
        <v>0.5</v>
      </c>
      <c r="W259" s="182"/>
      <c r="X259" s="182">
        <v>3.5</v>
      </c>
      <c r="Y259" s="192">
        <v>5</v>
      </c>
      <c r="Z259" s="182">
        <v>5.5</v>
      </c>
      <c r="AA259" s="182">
        <v>8</v>
      </c>
      <c r="AB259" s="182">
        <v>5</v>
      </c>
      <c r="AC259" s="51">
        <v>7</v>
      </c>
      <c r="AD259" s="182">
        <v>8</v>
      </c>
      <c r="AE259" s="182">
        <v>1.5</v>
      </c>
      <c r="AF259" s="182">
        <v>6.5</v>
      </c>
      <c r="AG259" s="185"/>
      <c r="AH259" s="182">
        <v>7</v>
      </c>
      <c r="AI259" s="112"/>
      <c r="AJ259" s="112"/>
      <c r="AK259" s="112"/>
      <c r="AL259" s="112"/>
      <c r="AM259" s="112"/>
      <c r="AN259" s="52"/>
      <c r="AO259" s="112"/>
      <c r="AP259" s="112"/>
    </row>
    <row r="260" s="46" customFormat="1" ht="13.5" hidden="1" spans="1:42">
      <c r="A260" s="75" t="s">
        <v>119</v>
      </c>
      <c r="B260" s="75" t="s">
        <v>216</v>
      </c>
      <c r="C260" s="75" t="s">
        <v>193</v>
      </c>
      <c r="D260" s="182"/>
      <c r="E260" s="182"/>
      <c r="F260" s="182"/>
      <c r="G260" s="182"/>
      <c r="H260" s="182"/>
      <c r="I260" s="182"/>
      <c r="J260" s="182"/>
      <c r="K260" s="182"/>
      <c r="L260" s="182"/>
      <c r="M260" s="182"/>
      <c r="N260" s="182"/>
      <c r="O260" s="182"/>
      <c r="P260" s="182"/>
      <c r="Q260" s="182">
        <v>3.5</v>
      </c>
      <c r="R260" s="182">
        <v>4</v>
      </c>
      <c r="S260" s="182">
        <v>4</v>
      </c>
      <c r="T260" s="182">
        <v>4</v>
      </c>
      <c r="U260" s="182">
        <v>4</v>
      </c>
      <c r="V260" s="182">
        <v>4</v>
      </c>
      <c r="W260" s="182"/>
      <c r="X260" s="182">
        <v>4</v>
      </c>
      <c r="Y260" s="182">
        <v>4</v>
      </c>
      <c r="Z260" s="182">
        <v>4</v>
      </c>
      <c r="AA260" s="182">
        <v>4</v>
      </c>
      <c r="AB260" s="182">
        <v>4</v>
      </c>
      <c r="AC260" s="182">
        <v>4</v>
      </c>
      <c r="AD260" s="182">
        <v>4</v>
      </c>
      <c r="AE260" s="182">
        <v>4</v>
      </c>
      <c r="AF260" s="182">
        <v>4</v>
      </c>
      <c r="AG260" s="182">
        <v>4</v>
      </c>
      <c r="AH260" s="182">
        <v>4</v>
      </c>
      <c r="AI260" s="112">
        <f>IF(A260="","",COUNTIF(D260:AH261,"&gt;2")/2)</f>
        <v>17</v>
      </c>
      <c r="AJ260" s="112">
        <f>SUMPRODUCT(IFERROR((IFERROR(WEEKDAY($D$3:$AH$3,2),999)&lt;6)*D260:AH261,0))</f>
        <v>111</v>
      </c>
      <c r="AK260" s="112">
        <f>SUMPRODUCT((IFERROR(WEEKDAY($D$3:$AH$3,2),999)&lt;6)*D262:AH262)</f>
        <v>48.5</v>
      </c>
      <c r="AL260" s="112">
        <f>SUMPRODUCT(IFERROR((IFERROR(WEEKDAY($D$3:$AH$3,2),0)&gt;5)*D260:AH262,0))</f>
        <v>35</v>
      </c>
      <c r="AM260" s="112">
        <f>SUM(D260:AH262)</f>
        <v>194.5</v>
      </c>
      <c r="AN260" s="52" t="s">
        <v>189</v>
      </c>
      <c r="AO260" s="112">
        <f>SUMPRODUCT((IFERROR((D260:AH260+D261:AH261+D262:AH262),0)&gt;8)*1,IFERROR((D260:AH260+D261:AH261+D262:AH262-8),0))</f>
        <v>59</v>
      </c>
      <c r="AP260" s="112">
        <f>AM260-AO260</f>
        <v>135.5</v>
      </c>
    </row>
    <row r="261" s="46" customFormat="1" ht="13.5" hidden="1" spans="1:42">
      <c r="A261" s="75"/>
      <c r="B261" s="75"/>
      <c r="C261" s="75" t="s">
        <v>194</v>
      </c>
      <c r="D261" s="182"/>
      <c r="E261" s="182"/>
      <c r="F261" s="182"/>
      <c r="G261" s="182"/>
      <c r="H261" s="182"/>
      <c r="I261" s="182"/>
      <c r="J261" s="182"/>
      <c r="K261" s="182"/>
      <c r="L261" s="182"/>
      <c r="M261" s="182"/>
      <c r="N261" s="182"/>
      <c r="O261" s="182"/>
      <c r="P261" s="182"/>
      <c r="Q261" s="182">
        <v>4</v>
      </c>
      <c r="R261" s="182">
        <v>4</v>
      </c>
      <c r="S261" s="182">
        <v>4</v>
      </c>
      <c r="T261" s="182">
        <v>4</v>
      </c>
      <c r="U261" s="182">
        <v>4</v>
      </c>
      <c r="V261" s="182">
        <v>4</v>
      </c>
      <c r="W261" s="182"/>
      <c r="X261" s="182">
        <v>4</v>
      </c>
      <c r="Y261" s="182">
        <v>4</v>
      </c>
      <c r="Z261" s="182">
        <v>4</v>
      </c>
      <c r="AA261" s="182">
        <v>4</v>
      </c>
      <c r="AB261" s="182">
        <v>4</v>
      </c>
      <c r="AC261" s="182">
        <v>4</v>
      </c>
      <c r="AD261" s="182">
        <v>4</v>
      </c>
      <c r="AE261" s="182">
        <v>3.5</v>
      </c>
      <c r="AF261" s="182">
        <v>4</v>
      </c>
      <c r="AG261" s="182">
        <v>4</v>
      </c>
      <c r="AH261" s="182">
        <v>4</v>
      </c>
      <c r="AI261" s="112"/>
      <c r="AJ261" s="112"/>
      <c r="AK261" s="112"/>
      <c r="AL261" s="112"/>
      <c r="AM261" s="112"/>
      <c r="AN261" s="52"/>
      <c r="AO261" s="112"/>
      <c r="AP261" s="112"/>
    </row>
    <row r="262" s="46" customFormat="1" ht="13.5" hidden="1" spans="1:42">
      <c r="A262" s="75"/>
      <c r="B262" s="75"/>
      <c r="C262" s="75" t="s">
        <v>190</v>
      </c>
      <c r="D262" s="182"/>
      <c r="E262" s="182"/>
      <c r="F262" s="182"/>
      <c r="G262" s="182"/>
      <c r="H262" s="182"/>
      <c r="I262" s="182"/>
      <c r="J262" s="193"/>
      <c r="K262" s="182"/>
      <c r="L262" s="182"/>
      <c r="M262" s="182"/>
      <c r="N262" s="182"/>
      <c r="O262" s="193"/>
      <c r="P262" s="182"/>
      <c r="Q262" s="182">
        <v>0.5</v>
      </c>
      <c r="R262" s="182">
        <v>4.5</v>
      </c>
      <c r="S262" s="182">
        <v>4.5</v>
      </c>
      <c r="T262" s="182">
        <v>2.5</v>
      </c>
      <c r="U262" s="182">
        <v>3.5</v>
      </c>
      <c r="V262" s="182">
        <v>0.5</v>
      </c>
      <c r="W262" s="182"/>
      <c r="X262" s="182">
        <v>3</v>
      </c>
      <c r="Y262" s="182">
        <v>4.5</v>
      </c>
      <c r="Z262" s="182">
        <v>4.5</v>
      </c>
      <c r="AA262" s="182">
        <v>5</v>
      </c>
      <c r="AB262" s="182">
        <v>3.5</v>
      </c>
      <c r="AC262" s="182">
        <v>3.5</v>
      </c>
      <c r="AD262" s="182">
        <v>7</v>
      </c>
      <c r="AE262" s="182"/>
      <c r="AF262" s="182">
        <v>2.5</v>
      </c>
      <c r="AG262" s="182">
        <v>3</v>
      </c>
      <c r="AH262" s="182">
        <v>7</v>
      </c>
      <c r="AI262" s="112"/>
      <c r="AJ262" s="112"/>
      <c r="AK262" s="112"/>
      <c r="AL262" s="112"/>
      <c r="AM262" s="112"/>
      <c r="AN262" s="52"/>
      <c r="AO262" s="112"/>
      <c r="AP262" s="112"/>
    </row>
    <row r="263" s="46" customFormat="1" ht="13.5" hidden="1" spans="1:42">
      <c r="A263" s="75" t="s">
        <v>132</v>
      </c>
      <c r="B263" s="75" t="s">
        <v>216</v>
      </c>
      <c r="C263" s="75" t="s">
        <v>193</v>
      </c>
      <c r="D263" s="182">
        <v>4</v>
      </c>
      <c r="E263" s="182">
        <v>4</v>
      </c>
      <c r="F263" s="182">
        <v>4</v>
      </c>
      <c r="G263" s="182"/>
      <c r="H263" s="182"/>
      <c r="I263" s="182"/>
      <c r="J263" s="182"/>
      <c r="K263" s="182"/>
      <c r="L263" s="182"/>
      <c r="M263" s="182"/>
      <c r="N263" s="182"/>
      <c r="O263" s="182"/>
      <c r="P263" s="182"/>
      <c r="Q263" s="182"/>
      <c r="R263" s="182"/>
      <c r="S263" s="182"/>
      <c r="T263" s="182"/>
      <c r="U263" s="182"/>
      <c r="V263" s="182"/>
      <c r="W263" s="182"/>
      <c r="X263" s="182"/>
      <c r="Y263" s="182"/>
      <c r="Z263" s="182"/>
      <c r="AA263" s="182"/>
      <c r="AB263" s="182"/>
      <c r="AC263" s="182"/>
      <c r="AD263" s="182"/>
      <c r="AE263" s="182">
        <v>4</v>
      </c>
      <c r="AF263" s="182">
        <v>4</v>
      </c>
      <c r="AG263" s="182">
        <v>4</v>
      </c>
      <c r="AH263" s="182">
        <v>4</v>
      </c>
      <c r="AI263" s="112">
        <f>IF(A263="","",COUNTIF(D263:AH264,"&gt;2")/2)</f>
        <v>7</v>
      </c>
      <c r="AJ263" s="112">
        <f>SUMPRODUCT(IFERROR((IFERROR(WEEKDAY($D$3:$AH$3,2),999)&lt;6)*D263:AH264,0))</f>
        <v>56</v>
      </c>
      <c r="AK263" s="112">
        <f>SUMPRODUCT((IFERROR(WEEKDAY($D$3:$AH$3,2),999)&lt;6)*D265:AH265)</f>
        <v>27</v>
      </c>
      <c r="AL263" s="112">
        <f>SUMPRODUCT(IFERROR((IFERROR(WEEKDAY($D$3:$AH$3,2),0)&gt;5)*D263:AH265,0))</f>
        <v>0</v>
      </c>
      <c r="AM263" s="112">
        <f>SUM(D263:AH265)</f>
        <v>83</v>
      </c>
      <c r="AN263" s="52" t="s">
        <v>189</v>
      </c>
      <c r="AO263" s="112">
        <f>SUMPRODUCT((IFERROR((D263:AH263+D264:AH264+D265:AH265),0)&gt;8)*1,IFERROR((D263:AH263+D264:AH264+D265:AH265-8),0))</f>
        <v>27</v>
      </c>
      <c r="AP263" s="112">
        <f>AM263-AO263</f>
        <v>56</v>
      </c>
    </row>
    <row r="264" s="46" customFormat="1" ht="13.5" hidden="1" spans="1:42">
      <c r="A264" s="75"/>
      <c r="B264" s="75"/>
      <c r="C264" s="75" t="s">
        <v>194</v>
      </c>
      <c r="D264" s="182">
        <v>4</v>
      </c>
      <c r="E264" s="182">
        <v>4</v>
      </c>
      <c r="F264" s="182">
        <v>4</v>
      </c>
      <c r="G264" s="182"/>
      <c r="H264" s="182"/>
      <c r="I264" s="182"/>
      <c r="J264" s="182"/>
      <c r="K264" s="182"/>
      <c r="L264" s="182"/>
      <c r="M264" s="182"/>
      <c r="N264" s="182"/>
      <c r="O264" s="182"/>
      <c r="P264" s="182"/>
      <c r="Q264" s="182"/>
      <c r="R264" s="182"/>
      <c r="S264" s="182"/>
      <c r="T264" s="182"/>
      <c r="U264" s="182"/>
      <c r="V264" s="182"/>
      <c r="W264" s="182"/>
      <c r="X264" s="182"/>
      <c r="Y264" s="192"/>
      <c r="Z264" s="192"/>
      <c r="AA264" s="182"/>
      <c r="AB264" s="182"/>
      <c r="AC264" s="51"/>
      <c r="AD264" s="182"/>
      <c r="AE264" s="182">
        <v>4</v>
      </c>
      <c r="AF264" s="182">
        <v>4</v>
      </c>
      <c r="AG264" s="182">
        <v>4</v>
      </c>
      <c r="AH264" s="182">
        <v>4</v>
      </c>
      <c r="AI264" s="112"/>
      <c r="AJ264" s="112"/>
      <c r="AK264" s="112"/>
      <c r="AL264" s="112"/>
      <c r="AM264" s="112"/>
      <c r="AN264" s="52"/>
      <c r="AO264" s="112"/>
      <c r="AP264" s="112"/>
    </row>
    <row r="265" s="46" customFormat="1" ht="13.5" hidden="1" spans="1:42">
      <c r="A265" s="75"/>
      <c r="B265" s="75"/>
      <c r="C265" s="75" t="s">
        <v>190</v>
      </c>
      <c r="D265" s="182">
        <v>0.5</v>
      </c>
      <c r="E265" s="182">
        <v>5.5</v>
      </c>
      <c r="F265" s="182">
        <v>5</v>
      </c>
      <c r="G265" s="182"/>
      <c r="H265" s="182"/>
      <c r="I265" s="182"/>
      <c r="J265" s="193"/>
      <c r="K265" s="182"/>
      <c r="L265" s="182"/>
      <c r="M265" s="182"/>
      <c r="N265" s="182"/>
      <c r="O265" s="193"/>
      <c r="P265" s="182"/>
      <c r="Q265" s="182"/>
      <c r="R265" s="182"/>
      <c r="S265" s="182"/>
      <c r="T265" s="182"/>
      <c r="U265" s="182"/>
      <c r="V265" s="182"/>
      <c r="W265" s="182"/>
      <c r="X265" s="182"/>
      <c r="Y265" s="192"/>
      <c r="Z265" s="192"/>
      <c r="AA265" s="182"/>
      <c r="AB265" s="182"/>
      <c r="AC265" s="51"/>
      <c r="AD265" s="182"/>
      <c r="AE265" s="182">
        <v>0.5</v>
      </c>
      <c r="AF265" s="182">
        <v>4</v>
      </c>
      <c r="AG265" s="182">
        <v>6</v>
      </c>
      <c r="AH265" s="182">
        <v>5.5</v>
      </c>
      <c r="AI265" s="112"/>
      <c r="AJ265" s="112"/>
      <c r="AK265" s="112"/>
      <c r="AL265" s="112"/>
      <c r="AM265" s="112"/>
      <c r="AN265" s="52"/>
      <c r="AO265" s="112"/>
      <c r="AP265" s="112"/>
    </row>
    <row r="266" s="46" customFormat="1" ht="13.5" hidden="1" spans="1:42">
      <c r="A266" s="75" t="s">
        <v>120</v>
      </c>
      <c r="B266" s="75" t="s">
        <v>216</v>
      </c>
      <c r="C266" s="75" t="s">
        <v>193</v>
      </c>
      <c r="D266" s="182"/>
      <c r="E266" s="182"/>
      <c r="F266" s="182"/>
      <c r="G266" s="182"/>
      <c r="H266" s="182"/>
      <c r="I266" s="182"/>
      <c r="J266" s="182"/>
      <c r="K266" s="182"/>
      <c r="L266" s="182"/>
      <c r="M266" s="182"/>
      <c r="N266" s="182"/>
      <c r="O266" s="182"/>
      <c r="P266" s="182">
        <v>4</v>
      </c>
      <c r="Q266" s="182">
        <v>4</v>
      </c>
      <c r="R266" s="182">
        <v>4</v>
      </c>
      <c r="S266" s="182">
        <v>4</v>
      </c>
      <c r="T266" s="182">
        <v>4</v>
      </c>
      <c r="U266" s="182">
        <v>4</v>
      </c>
      <c r="V266" s="182">
        <v>4</v>
      </c>
      <c r="W266" s="182"/>
      <c r="X266" s="182">
        <v>4</v>
      </c>
      <c r="Y266" s="182">
        <v>4</v>
      </c>
      <c r="Z266" s="182">
        <v>4</v>
      </c>
      <c r="AA266" s="182">
        <v>4</v>
      </c>
      <c r="AB266" s="182">
        <v>4</v>
      </c>
      <c r="AC266" s="182">
        <v>4</v>
      </c>
      <c r="AD266" s="182">
        <v>4</v>
      </c>
      <c r="AE266" s="182">
        <v>4</v>
      </c>
      <c r="AF266" s="182">
        <v>4</v>
      </c>
      <c r="AG266" s="182">
        <v>4</v>
      </c>
      <c r="AH266" s="182">
        <v>4</v>
      </c>
      <c r="AI266" s="112">
        <f>IF(A266="","",COUNTIF(D266:AH267,"&gt;2")/2)</f>
        <v>18</v>
      </c>
      <c r="AJ266" s="112">
        <f>SUMPRODUCT(IFERROR((IFERROR(WEEKDAY($D$3:$AH$3,2),999)&lt;6)*D266:AH267,0))</f>
        <v>112</v>
      </c>
      <c r="AK266" s="112">
        <f>SUMPRODUCT((IFERROR(WEEKDAY($D$3:$AH$3,2),999)&lt;6)*D268:AH268)</f>
        <v>43</v>
      </c>
      <c r="AL266" s="112">
        <f>SUMPRODUCT(IFERROR((IFERROR(WEEKDAY($D$3:$AH$3,2),0)&gt;5)*D266:AH268,0))</f>
        <v>50</v>
      </c>
      <c r="AM266" s="112">
        <f>SUM(D266:AH268)</f>
        <v>205</v>
      </c>
      <c r="AN266" s="52" t="s">
        <v>189</v>
      </c>
      <c r="AO266" s="112">
        <f>SUMPRODUCT((IFERROR((D266:AH266+D267:AH267+D268:AH268),0)&gt;8)*1,IFERROR((D266:AH266+D267:AH267+D268:AH268-8),0))</f>
        <v>61</v>
      </c>
      <c r="AP266" s="112">
        <f>AM266-AO266</f>
        <v>144</v>
      </c>
    </row>
    <row r="267" s="46" customFormat="1" ht="13.5" hidden="1" spans="1:42">
      <c r="A267" s="75"/>
      <c r="B267" s="75"/>
      <c r="C267" s="75" t="s">
        <v>194</v>
      </c>
      <c r="D267" s="182"/>
      <c r="E267" s="182"/>
      <c r="F267" s="182"/>
      <c r="G267" s="182"/>
      <c r="H267" s="182"/>
      <c r="I267" s="182"/>
      <c r="J267" s="182"/>
      <c r="K267" s="182"/>
      <c r="L267" s="182"/>
      <c r="M267" s="182"/>
      <c r="N267" s="182"/>
      <c r="O267" s="182"/>
      <c r="P267" s="182">
        <v>4</v>
      </c>
      <c r="Q267" s="182">
        <v>4</v>
      </c>
      <c r="R267" s="182">
        <v>4</v>
      </c>
      <c r="S267" s="182">
        <v>4</v>
      </c>
      <c r="T267" s="182">
        <v>4</v>
      </c>
      <c r="U267" s="182">
        <v>4</v>
      </c>
      <c r="V267" s="182">
        <v>4</v>
      </c>
      <c r="W267" s="182"/>
      <c r="X267" s="182">
        <v>4</v>
      </c>
      <c r="Y267" s="192">
        <v>4</v>
      </c>
      <c r="Z267" s="192">
        <v>4</v>
      </c>
      <c r="AA267" s="182">
        <v>4</v>
      </c>
      <c r="AB267" s="182">
        <v>4</v>
      </c>
      <c r="AC267" s="51">
        <v>4</v>
      </c>
      <c r="AD267" s="182">
        <v>4</v>
      </c>
      <c r="AE267" s="182">
        <v>4</v>
      </c>
      <c r="AF267" s="182">
        <v>4</v>
      </c>
      <c r="AG267" s="182">
        <v>4</v>
      </c>
      <c r="AH267" s="182">
        <v>4</v>
      </c>
      <c r="AI267" s="112"/>
      <c r="AJ267" s="112"/>
      <c r="AK267" s="112"/>
      <c r="AL267" s="112"/>
      <c r="AM267" s="112"/>
      <c r="AN267" s="52"/>
      <c r="AO267" s="112"/>
      <c r="AP267" s="112"/>
    </row>
    <row r="268" s="46" customFormat="1" ht="13.5" hidden="1" spans="1:42">
      <c r="A268" s="75"/>
      <c r="B268" s="75"/>
      <c r="C268" s="75" t="s">
        <v>190</v>
      </c>
      <c r="D268" s="182"/>
      <c r="E268" s="182"/>
      <c r="F268" s="182"/>
      <c r="G268" s="182"/>
      <c r="H268" s="182"/>
      <c r="I268" s="182"/>
      <c r="J268" s="193"/>
      <c r="K268" s="182"/>
      <c r="L268" s="182"/>
      <c r="M268" s="182"/>
      <c r="N268" s="182"/>
      <c r="O268" s="193"/>
      <c r="P268" s="182">
        <v>1.5</v>
      </c>
      <c r="Q268" s="182">
        <v>2</v>
      </c>
      <c r="R268" s="182">
        <v>4.5</v>
      </c>
      <c r="S268" s="182">
        <v>3.5</v>
      </c>
      <c r="T268" s="182">
        <v>4</v>
      </c>
      <c r="U268" s="182">
        <v>3</v>
      </c>
      <c r="V268" s="182">
        <v>0.5</v>
      </c>
      <c r="W268" s="182"/>
      <c r="X268" s="182">
        <v>0.5</v>
      </c>
      <c r="Y268" s="192">
        <v>3</v>
      </c>
      <c r="Z268" s="192">
        <v>3.5</v>
      </c>
      <c r="AA268" s="182">
        <v>4</v>
      </c>
      <c r="AB268" s="182">
        <v>0.5</v>
      </c>
      <c r="AC268" s="51">
        <v>4.5</v>
      </c>
      <c r="AD268" s="182">
        <v>11.5</v>
      </c>
      <c r="AE268" s="182">
        <v>1.5</v>
      </c>
      <c r="AF268" s="182">
        <v>6.5</v>
      </c>
      <c r="AG268" s="182">
        <v>3</v>
      </c>
      <c r="AH268" s="182">
        <v>3.5</v>
      </c>
      <c r="AI268" s="112"/>
      <c r="AJ268" s="112"/>
      <c r="AK268" s="112"/>
      <c r="AL268" s="112"/>
      <c r="AM268" s="112"/>
      <c r="AN268" s="52"/>
      <c r="AO268" s="112"/>
      <c r="AP268" s="112"/>
    </row>
    <row r="269" s="46" customFormat="1" ht="24.75" hidden="1" spans="1:42">
      <c r="A269" s="202" t="s">
        <v>64</v>
      </c>
      <c r="B269" s="203" t="s">
        <v>217</v>
      </c>
      <c r="C269" s="203" t="s">
        <v>193</v>
      </c>
      <c r="D269" s="204">
        <v>4</v>
      </c>
      <c r="E269" s="204">
        <v>4</v>
      </c>
      <c r="F269" s="204">
        <v>4</v>
      </c>
      <c r="G269" s="204">
        <v>4</v>
      </c>
      <c r="H269" s="204">
        <v>4</v>
      </c>
      <c r="I269" s="204">
        <v>4</v>
      </c>
      <c r="J269" s="204"/>
      <c r="K269" s="204"/>
      <c r="L269" s="204">
        <v>4</v>
      </c>
      <c r="M269" s="204">
        <v>4</v>
      </c>
      <c r="N269" s="204">
        <v>4</v>
      </c>
      <c r="O269" s="204"/>
      <c r="P269" s="204">
        <v>4</v>
      </c>
      <c r="Q269" s="204">
        <v>4</v>
      </c>
      <c r="R269" s="204">
        <v>5</v>
      </c>
      <c r="S269" s="204">
        <v>5</v>
      </c>
      <c r="T269" s="204">
        <v>5</v>
      </c>
      <c r="U269" s="204">
        <v>4</v>
      </c>
      <c r="V269" s="204">
        <v>4</v>
      </c>
      <c r="W269" s="204"/>
      <c r="X269" s="204">
        <v>4</v>
      </c>
      <c r="Y269" s="204">
        <v>4</v>
      </c>
      <c r="Z269" s="204">
        <v>4</v>
      </c>
      <c r="AA269" s="204"/>
      <c r="AB269" s="204"/>
      <c r="AC269" s="204"/>
      <c r="AD269" s="204"/>
      <c r="AE269" s="204"/>
      <c r="AF269" s="204"/>
      <c r="AG269" s="204"/>
      <c r="AH269" s="204"/>
      <c r="AI269" s="112">
        <f>IF(A269="","",COUNTIF(D269:AH270,"&gt;2")/2)</f>
        <v>19.5</v>
      </c>
      <c r="AJ269" s="112">
        <f>SUMPRODUCT(IFERROR((IFERROR(WEEKDAY($D$3:$AH$3,2),999)&lt;6)*D269:AH270,0))</f>
        <v>124</v>
      </c>
      <c r="AK269" s="112">
        <f>SUMPRODUCT((IFERROR(WEEKDAY($D$3:$AH$3,2),999)&lt;6)*D271:AH271)</f>
        <v>51</v>
      </c>
      <c r="AL269" s="112">
        <f>SUMPRODUCT(IFERROR((IFERROR(WEEKDAY($D$3:$AH$3,2),0)&gt;5)*D269:AH271,0))</f>
        <v>53.5</v>
      </c>
      <c r="AM269" s="112">
        <f>SUM(D269:AH271)</f>
        <v>228.5</v>
      </c>
      <c r="AN269" s="52" t="s">
        <v>189</v>
      </c>
      <c r="AO269" s="112">
        <f>SUMPRODUCT((IFERROR((D269:AH269+D270:AH270+D271:AH271),0)&gt;8)*1,IFERROR((D269:AH269+D270:AH270+D271:AH271-8),0))</f>
        <v>68.5</v>
      </c>
      <c r="AP269" s="112">
        <f>AM269-AO269</f>
        <v>160</v>
      </c>
    </row>
    <row r="270" s="46" customFormat="1" ht="24.75" hidden="1" spans="1:42">
      <c r="A270" s="202"/>
      <c r="B270" s="203"/>
      <c r="C270" s="203" t="s">
        <v>194</v>
      </c>
      <c r="D270" s="204">
        <v>4.5</v>
      </c>
      <c r="E270" s="204">
        <v>4</v>
      </c>
      <c r="F270" s="204">
        <v>4</v>
      </c>
      <c r="G270" s="204">
        <v>4</v>
      </c>
      <c r="H270" s="204">
        <v>4</v>
      </c>
      <c r="I270" s="204">
        <v>4</v>
      </c>
      <c r="J270" s="204"/>
      <c r="K270" s="204"/>
      <c r="L270" s="204">
        <v>4</v>
      </c>
      <c r="M270" s="204">
        <v>4</v>
      </c>
      <c r="N270" s="204">
        <v>4</v>
      </c>
      <c r="O270" s="204"/>
      <c r="P270" s="204">
        <v>4</v>
      </c>
      <c r="Q270" s="204">
        <v>4</v>
      </c>
      <c r="R270" s="204">
        <v>4</v>
      </c>
      <c r="S270" s="204">
        <v>4</v>
      </c>
      <c r="T270" s="204">
        <v>4</v>
      </c>
      <c r="U270" s="204">
        <v>4</v>
      </c>
      <c r="V270" s="204">
        <v>4</v>
      </c>
      <c r="W270" s="204">
        <v>4.5</v>
      </c>
      <c r="X270" s="204">
        <v>4.5</v>
      </c>
      <c r="Y270" s="204">
        <v>4</v>
      </c>
      <c r="Z270" s="204">
        <v>4</v>
      </c>
      <c r="AA270" s="204"/>
      <c r="AB270" s="204"/>
      <c r="AC270" s="204"/>
      <c r="AD270" s="204"/>
      <c r="AE270" s="204"/>
      <c r="AF270" s="204"/>
      <c r="AG270" s="204"/>
      <c r="AH270" s="204"/>
      <c r="AI270" s="112"/>
      <c r="AJ270" s="112"/>
      <c r="AK270" s="112"/>
      <c r="AL270" s="112"/>
      <c r="AM270" s="112"/>
      <c r="AN270" s="52"/>
      <c r="AO270" s="112"/>
      <c r="AP270" s="112"/>
    </row>
    <row r="271" s="46" customFormat="1" ht="24.75" hidden="1" spans="1:42">
      <c r="A271" s="205"/>
      <c r="B271" s="203"/>
      <c r="C271" s="203" t="s">
        <v>190</v>
      </c>
      <c r="D271" s="204">
        <v>3</v>
      </c>
      <c r="E271" s="204">
        <v>4</v>
      </c>
      <c r="F271" s="204">
        <v>4</v>
      </c>
      <c r="G271" s="204">
        <v>4</v>
      </c>
      <c r="H271" s="204">
        <v>4</v>
      </c>
      <c r="I271" s="204">
        <v>2</v>
      </c>
      <c r="J271" s="204"/>
      <c r="K271" s="204"/>
      <c r="L271" s="204">
        <v>2</v>
      </c>
      <c r="M271" s="204">
        <v>2</v>
      </c>
      <c r="N271" s="204">
        <v>3</v>
      </c>
      <c r="O271" s="204"/>
      <c r="P271" s="204">
        <v>3</v>
      </c>
      <c r="Q271" s="204">
        <v>3</v>
      </c>
      <c r="R271" s="204">
        <v>3</v>
      </c>
      <c r="S271" s="204">
        <v>3</v>
      </c>
      <c r="T271" s="204">
        <v>3</v>
      </c>
      <c r="U271" s="204">
        <v>4</v>
      </c>
      <c r="V271" s="204">
        <v>4</v>
      </c>
      <c r="W271" s="204">
        <v>4</v>
      </c>
      <c r="X271" s="204">
        <v>4</v>
      </c>
      <c r="Y271" s="204">
        <v>4</v>
      </c>
      <c r="Z271" s="204">
        <v>5</v>
      </c>
      <c r="AA271" s="204"/>
      <c r="AB271" s="204"/>
      <c r="AC271" s="204"/>
      <c r="AD271" s="204"/>
      <c r="AE271" s="204"/>
      <c r="AF271" s="204"/>
      <c r="AG271" s="204"/>
      <c r="AH271" s="204"/>
      <c r="AI271" s="112"/>
      <c r="AJ271" s="112"/>
      <c r="AK271" s="112"/>
      <c r="AL271" s="112"/>
      <c r="AM271" s="112"/>
      <c r="AN271" s="52"/>
      <c r="AO271" s="112"/>
      <c r="AP271" s="112"/>
    </row>
    <row r="272" s="46" customFormat="1" ht="24.75" hidden="1" spans="1:42">
      <c r="A272" s="206" t="s">
        <v>86</v>
      </c>
      <c r="B272" s="203" t="s">
        <v>217</v>
      </c>
      <c r="C272" s="207" t="s">
        <v>193</v>
      </c>
      <c r="D272" s="204">
        <v>4</v>
      </c>
      <c r="E272" s="204">
        <v>3.5</v>
      </c>
      <c r="F272" s="208">
        <v>4</v>
      </c>
      <c r="G272" s="208">
        <v>4</v>
      </c>
      <c r="H272" s="208">
        <v>4</v>
      </c>
      <c r="I272" s="208">
        <v>4</v>
      </c>
      <c r="J272" s="208">
        <v>4</v>
      </c>
      <c r="K272" s="208">
        <v>4</v>
      </c>
      <c r="L272" s="208">
        <v>4</v>
      </c>
      <c r="M272" s="204">
        <v>4</v>
      </c>
      <c r="N272" s="204">
        <v>4</v>
      </c>
      <c r="O272" s="208">
        <v>4</v>
      </c>
      <c r="P272" s="208">
        <v>4</v>
      </c>
      <c r="Q272" s="208">
        <v>3</v>
      </c>
      <c r="R272" s="208"/>
      <c r="S272" s="208"/>
      <c r="T272" s="208"/>
      <c r="U272" s="204"/>
      <c r="V272" s="204"/>
      <c r="W272" s="208"/>
      <c r="X272" s="208"/>
      <c r="Y272" s="208"/>
      <c r="Z272" s="208"/>
      <c r="AA272" s="208"/>
      <c r="AB272" s="208"/>
      <c r="AC272" s="208"/>
      <c r="AD272" s="208"/>
      <c r="AE272" s="208"/>
      <c r="AF272" s="208"/>
      <c r="AG272" s="232"/>
      <c r="AH272" s="232"/>
      <c r="AI272" s="112">
        <f>IF(A272="","",COUNTIF(D272:AH273,"&gt;2")/2)</f>
        <v>13.5</v>
      </c>
      <c r="AJ272" s="112">
        <f>SUMPRODUCT(IFERROR((IFERROR(WEEKDAY($D$3:$AH$3,2),999)&lt;6)*D272:AH273,0))</f>
        <v>74.5</v>
      </c>
      <c r="AK272" s="112">
        <f>SUMPRODUCT((IFERROR(WEEKDAY($D$3:$AH$3,2),999)&lt;6)*D274:AH274)</f>
        <v>36</v>
      </c>
      <c r="AL272" s="112">
        <f>SUMPRODUCT(IFERROR((IFERROR(WEEKDAY($D$3:$AH$3,2),0)&gt;5)*D272:AH274,0))</f>
        <v>48</v>
      </c>
      <c r="AM272" s="112">
        <f>SUM(D272:AH274)</f>
        <v>158.5</v>
      </c>
      <c r="AN272" s="52" t="s">
        <v>189</v>
      </c>
      <c r="AO272" s="112">
        <f>SUMPRODUCT((IFERROR((D272:AH272+D273:AH273+D274:AH274),0)&gt;8)*1,IFERROR((D272:AH272+D273:AH273+D274:AH274-8),0))</f>
        <v>51.5</v>
      </c>
      <c r="AP272" s="112">
        <f>AM272-AO272</f>
        <v>107</v>
      </c>
    </row>
    <row r="273" s="46" customFormat="1" ht="24.75" hidden="1" spans="1:42">
      <c r="A273" s="206"/>
      <c r="B273" s="203"/>
      <c r="C273" s="207" t="s">
        <v>194</v>
      </c>
      <c r="D273" s="204">
        <v>4</v>
      </c>
      <c r="E273" s="204">
        <v>4</v>
      </c>
      <c r="F273" s="208">
        <v>4</v>
      </c>
      <c r="G273" s="208">
        <v>4</v>
      </c>
      <c r="H273" s="208">
        <v>4</v>
      </c>
      <c r="I273" s="208">
        <v>4</v>
      </c>
      <c r="J273" s="208">
        <v>4</v>
      </c>
      <c r="K273" s="208">
        <v>4</v>
      </c>
      <c r="L273" s="208">
        <v>4</v>
      </c>
      <c r="M273" s="204">
        <v>4</v>
      </c>
      <c r="N273" s="204">
        <v>4</v>
      </c>
      <c r="O273" s="208">
        <v>4</v>
      </c>
      <c r="P273" s="208">
        <v>4</v>
      </c>
      <c r="Q273" s="208"/>
      <c r="R273" s="208"/>
      <c r="S273" s="208"/>
      <c r="T273" s="208"/>
      <c r="U273" s="204"/>
      <c r="V273" s="204"/>
      <c r="W273" s="208"/>
      <c r="X273" s="208"/>
      <c r="Y273" s="208"/>
      <c r="Z273" s="208"/>
      <c r="AA273" s="208"/>
      <c r="AB273" s="208"/>
      <c r="AC273" s="208"/>
      <c r="AD273" s="208"/>
      <c r="AE273" s="208"/>
      <c r="AF273" s="208"/>
      <c r="AG273" s="232"/>
      <c r="AH273" s="232"/>
      <c r="AI273" s="112"/>
      <c r="AJ273" s="112"/>
      <c r="AK273" s="112"/>
      <c r="AL273" s="112"/>
      <c r="AM273" s="112"/>
      <c r="AN273" s="52"/>
      <c r="AO273" s="112"/>
      <c r="AP273" s="112"/>
    </row>
    <row r="274" s="46" customFormat="1" ht="24.75" hidden="1" spans="1:42">
      <c r="A274" s="209"/>
      <c r="B274" s="203"/>
      <c r="C274" s="210" t="s">
        <v>190</v>
      </c>
      <c r="D274" s="204">
        <v>4</v>
      </c>
      <c r="E274" s="204">
        <v>4</v>
      </c>
      <c r="F274" s="208">
        <v>4</v>
      </c>
      <c r="G274" s="204">
        <v>4</v>
      </c>
      <c r="H274" s="208">
        <v>4</v>
      </c>
      <c r="I274" s="204">
        <v>4</v>
      </c>
      <c r="J274" s="204">
        <v>4</v>
      </c>
      <c r="K274" s="208">
        <v>4</v>
      </c>
      <c r="L274" s="204">
        <v>4</v>
      </c>
      <c r="M274" s="204">
        <v>4</v>
      </c>
      <c r="N274" s="204">
        <v>4</v>
      </c>
      <c r="O274" s="208">
        <v>4</v>
      </c>
      <c r="P274" s="208">
        <v>4</v>
      </c>
      <c r="Q274" s="208"/>
      <c r="R274" s="208"/>
      <c r="S274" s="208"/>
      <c r="T274" s="208"/>
      <c r="U274" s="204"/>
      <c r="V274" s="204"/>
      <c r="W274" s="208"/>
      <c r="X274" s="204"/>
      <c r="Y274" s="204"/>
      <c r="Z274" s="204"/>
      <c r="AA274" s="208"/>
      <c r="AB274" s="208"/>
      <c r="AC274" s="208"/>
      <c r="AD274" s="208"/>
      <c r="AE274" s="208"/>
      <c r="AF274" s="208"/>
      <c r="AG274" s="232"/>
      <c r="AH274" s="232"/>
      <c r="AI274" s="112"/>
      <c r="AJ274" s="112"/>
      <c r="AK274" s="112"/>
      <c r="AL274" s="112"/>
      <c r="AM274" s="112"/>
      <c r="AN274" s="52"/>
      <c r="AO274" s="112"/>
      <c r="AP274" s="112"/>
    </row>
    <row r="275" s="46" customFormat="1" ht="24.75" hidden="1" spans="1:42">
      <c r="A275" s="202" t="s">
        <v>81</v>
      </c>
      <c r="B275" s="203" t="s">
        <v>217</v>
      </c>
      <c r="C275" s="203" t="s">
        <v>193</v>
      </c>
      <c r="D275" s="204">
        <v>5</v>
      </c>
      <c r="E275" s="204">
        <v>4</v>
      </c>
      <c r="F275" s="204">
        <v>4</v>
      </c>
      <c r="G275" s="204">
        <v>4</v>
      </c>
      <c r="H275" s="204">
        <v>4</v>
      </c>
      <c r="I275" s="204">
        <v>4</v>
      </c>
      <c r="J275" s="204">
        <v>4</v>
      </c>
      <c r="K275" s="204">
        <v>4</v>
      </c>
      <c r="L275" s="204">
        <v>4</v>
      </c>
      <c r="M275" s="204">
        <v>4</v>
      </c>
      <c r="N275" s="204">
        <v>4</v>
      </c>
      <c r="O275" s="204">
        <v>4</v>
      </c>
      <c r="P275" s="204">
        <v>4</v>
      </c>
      <c r="Q275" s="204">
        <v>4</v>
      </c>
      <c r="R275" s="204">
        <v>4</v>
      </c>
      <c r="S275" s="204">
        <v>4</v>
      </c>
      <c r="T275" s="204">
        <v>4</v>
      </c>
      <c r="U275" s="204">
        <v>4</v>
      </c>
      <c r="V275" s="204">
        <v>4</v>
      </c>
      <c r="W275" s="204">
        <v>4</v>
      </c>
      <c r="X275" s="204">
        <v>4</v>
      </c>
      <c r="Y275" s="204">
        <v>4</v>
      </c>
      <c r="Z275" s="204">
        <v>4</v>
      </c>
      <c r="AA275" s="204">
        <v>4</v>
      </c>
      <c r="AB275" s="204">
        <v>4</v>
      </c>
      <c r="AC275" s="204">
        <v>4</v>
      </c>
      <c r="AD275" s="204">
        <v>4</v>
      </c>
      <c r="AE275" s="204">
        <v>4</v>
      </c>
      <c r="AF275" s="204">
        <v>4</v>
      </c>
      <c r="AG275" s="204">
        <v>4</v>
      </c>
      <c r="AH275" s="204">
        <v>6</v>
      </c>
      <c r="AI275" s="112">
        <f>IF(A275="","",COUNTIF(D275:AH276,"&gt;2")/2)</f>
        <v>31</v>
      </c>
      <c r="AJ275" s="112">
        <f>SUMPRODUCT(IFERROR((IFERROR(WEEKDAY($D$3:$AH$3,2),999)&lt;6)*D275:AH276,0))</f>
        <v>187.5</v>
      </c>
      <c r="AK275" s="112">
        <f>SUMPRODUCT((IFERROR(WEEKDAY($D$3:$AH$3,2),999)&lt;6)*D277:AH277)</f>
        <v>93</v>
      </c>
      <c r="AL275" s="112">
        <f>SUMPRODUCT(IFERROR((IFERROR(WEEKDAY($D$3:$AH$3,2),0)&gt;5)*D275:AH277,0))</f>
        <v>98</v>
      </c>
      <c r="AM275" s="112">
        <f>SUM(D275:AH277)</f>
        <v>378.5</v>
      </c>
      <c r="AN275" s="52" t="s">
        <v>189</v>
      </c>
      <c r="AO275" s="112">
        <f>SUMPRODUCT((IFERROR((D275:AH275+D276:AH276+D277:AH277),0)&gt;8)*1,IFERROR((D275:AH275+D276:AH276+D277:AH277-8),0))</f>
        <v>130.5</v>
      </c>
      <c r="AP275" s="112">
        <f>AM275-AO275</f>
        <v>248</v>
      </c>
    </row>
    <row r="276" s="46" customFormat="1" ht="24.75" hidden="1" spans="1:42">
      <c r="A276" s="202"/>
      <c r="B276" s="203"/>
      <c r="C276" s="203" t="s">
        <v>194</v>
      </c>
      <c r="D276" s="204">
        <v>4</v>
      </c>
      <c r="E276" s="204">
        <v>4</v>
      </c>
      <c r="F276" s="204">
        <v>4</v>
      </c>
      <c r="G276" s="204">
        <v>4</v>
      </c>
      <c r="H276" s="204">
        <v>4</v>
      </c>
      <c r="I276" s="204">
        <v>4</v>
      </c>
      <c r="J276" s="204">
        <v>4</v>
      </c>
      <c r="K276" s="204">
        <v>4</v>
      </c>
      <c r="L276" s="204">
        <v>4</v>
      </c>
      <c r="M276" s="204">
        <v>4</v>
      </c>
      <c r="N276" s="204">
        <v>4</v>
      </c>
      <c r="O276" s="204">
        <v>4</v>
      </c>
      <c r="P276" s="204">
        <v>4</v>
      </c>
      <c r="Q276" s="204">
        <v>4</v>
      </c>
      <c r="R276" s="204">
        <v>4</v>
      </c>
      <c r="S276" s="204">
        <v>4</v>
      </c>
      <c r="T276" s="204">
        <v>4</v>
      </c>
      <c r="U276" s="204">
        <v>4</v>
      </c>
      <c r="V276" s="204">
        <v>4</v>
      </c>
      <c r="W276" s="204">
        <v>4</v>
      </c>
      <c r="X276" s="204">
        <v>4</v>
      </c>
      <c r="Y276" s="204">
        <v>4</v>
      </c>
      <c r="Z276" s="204">
        <v>4.5</v>
      </c>
      <c r="AA276" s="204">
        <v>4</v>
      </c>
      <c r="AB276" s="204">
        <v>4</v>
      </c>
      <c r="AC276" s="204">
        <v>4</v>
      </c>
      <c r="AD276" s="204">
        <v>4</v>
      </c>
      <c r="AE276" s="204">
        <v>4</v>
      </c>
      <c r="AF276" s="204">
        <v>4</v>
      </c>
      <c r="AG276" s="204">
        <v>4</v>
      </c>
      <c r="AH276" s="204">
        <v>4</v>
      </c>
      <c r="AI276" s="112"/>
      <c r="AJ276" s="112"/>
      <c r="AK276" s="112"/>
      <c r="AL276" s="112"/>
      <c r="AM276" s="112"/>
      <c r="AN276" s="52"/>
      <c r="AO276" s="112"/>
      <c r="AP276" s="112"/>
    </row>
    <row r="277" s="46" customFormat="1" ht="24.75" hidden="1" spans="1:42">
      <c r="A277" s="205"/>
      <c r="B277" s="203"/>
      <c r="C277" s="211" t="s">
        <v>190</v>
      </c>
      <c r="D277" s="204">
        <v>4</v>
      </c>
      <c r="E277" s="204">
        <v>4</v>
      </c>
      <c r="F277" s="204">
        <v>5</v>
      </c>
      <c r="G277" s="204">
        <v>4</v>
      </c>
      <c r="H277" s="204">
        <v>5.5</v>
      </c>
      <c r="I277" s="204">
        <v>4</v>
      </c>
      <c r="J277" s="204">
        <v>3</v>
      </c>
      <c r="K277" s="204">
        <v>4</v>
      </c>
      <c r="L277" s="204">
        <v>4</v>
      </c>
      <c r="M277" s="204">
        <v>4</v>
      </c>
      <c r="N277" s="204">
        <v>4</v>
      </c>
      <c r="O277" s="204">
        <v>4</v>
      </c>
      <c r="P277" s="204">
        <v>4</v>
      </c>
      <c r="Q277" s="204">
        <v>4</v>
      </c>
      <c r="R277" s="204">
        <v>4</v>
      </c>
      <c r="S277" s="204">
        <v>4</v>
      </c>
      <c r="T277" s="204">
        <v>5</v>
      </c>
      <c r="U277" s="204">
        <v>4</v>
      </c>
      <c r="V277" s="204">
        <v>4</v>
      </c>
      <c r="W277" s="204">
        <v>3</v>
      </c>
      <c r="X277" s="204">
        <v>5</v>
      </c>
      <c r="Y277" s="204">
        <v>4</v>
      </c>
      <c r="Z277" s="204">
        <v>5</v>
      </c>
      <c r="AA277" s="204">
        <v>4</v>
      </c>
      <c r="AB277" s="204">
        <v>5</v>
      </c>
      <c r="AC277" s="204">
        <v>4</v>
      </c>
      <c r="AD277" s="204">
        <v>5.5</v>
      </c>
      <c r="AE277" s="204">
        <v>4</v>
      </c>
      <c r="AF277" s="204">
        <v>4</v>
      </c>
      <c r="AG277" s="204">
        <v>1</v>
      </c>
      <c r="AH277" s="204">
        <v>4</v>
      </c>
      <c r="AI277" s="112"/>
      <c r="AJ277" s="112"/>
      <c r="AK277" s="112"/>
      <c r="AL277" s="112"/>
      <c r="AM277" s="112"/>
      <c r="AN277" s="52"/>
      <c r="AO277" s="112"/>
      <c r="AP277" s="112"/>
    </row>
    <row r="278" s="46" customFormat="1" ht="24.75" hidden="1" spans="1:42">
      <c r="A278" s="202" t="s">
        <v>83</v>
      </c>
      <c r="B278" s="203" t="s">
        <v>217</v>
      </c>
      <c r="C278" s="203" t="s">
        <v>193</v>
      </c>
      <c r="D278" s="204">
        <v>5</v>
      </c>
      <c r="E278" s="204">
        <v>5</v>
      </c>
      <c r="F278" s="204">
        <v>5</v>
      </c>
      <c r="G278" s="204">
        <v>5</v>
      </c>
      <c r="H278" s="204">
        <v>5</v>
      </c>
      <c r="I278" s="204">
        <v>4</v>
      </c>
      <c r="J278" s="204">
        <v>5</v>
      </c>
      <c r="K278" s="204">
        <v>5</v>
      </c>
      <c r="L278" s="204">
        <v>5</v>
      </c>
      <c r="M278" s="204">
        <v>4</v>
      </c>
      <c r="N278" s="204">
        <v>4</v>
      </c>
      <c r="O278" s="204">
        <v>4</v>
      </c>
      <c r="P278" s="204">
        <v>4</v>
      </c>
      <c r="Q278" s="204">
        <v>4</v>
      </c>
      <c r="R278" s="204">
        <v>4</v>
      </c>
      <c r="S278" s="231">
        <v>4</v>
      </c>
      <c r="T278" s="204">
        <v>4</v>
      </c>
      <c r="U278" s="204">
        <v>4</v>
      </c>
      <c r="V278" s="204">
        <v>4</v>
      </c>
      <c r="W278" s="204">
        <v>4</v>
      </c>
      <c r="X278" s="204">
        <v>4</v>
      </c>
      <c r="Y278" s="204">
        <v>4</v>
      </c>
      <c r="Z278" s="231">
        <v>4</v>
      </c>
      <c r="AA278" s="204">
        <v>4</v>
      </c>
      <c r="AB278" s="204"/>
      <c r="AC278" s="204">
        <v>5</v>
      </c>
      <c r="AD278" s="204"/>
      <c r="AE278" s="204">
        <v>5</v>
      </c>
      <c r="AF278" s="204">
        <v>5</v>
      </c>
      <c r="AG278" s="204">
        <v>5</v>
      </c>
      <c r="AH278" s="204">
        <v>5</v>
      </c>
      <c r="AI278" s="112">
        <f>IF(A278="","",COUNTIF(D278:AH279,"&gt;2")/2)</f>
        <v>29</v>
      </c>
      <c r="AJ278" s="112">
        <f>SUMPRODUCT(IFERROR((IFERROR(WEEKDAY($D$3:$AH$3,2),999)&lt;6)*D278:AH279,0))</f>
        <v>192</v>
      </c>
      <c r="AK278" s="112">
        <f>SUMPRODUCT((IFERROR(WEEKDAY($D$3:$AH$3,2),999)&lt;6)*D280:AH280)</f>
        <v>73</v>
      </c>
      <c r="AL278" s="112">
        <f>SUMPRODUCT(IFERROR((IFERROR(WEEKDAY($D$3:$AH$3,2),0)&gt;5)*D278:AH280,0))</f>
        <v>80.5</v>
      </c>
      <c r="AM278" s="112">
        <f>SUM(D278:AH280)</f>
        <v>345.5</v>
      </c>
      <c r="AN278" s="52" t="s">
        <v>189</v>
      </c>
      <c r="AO278" s="112">
        <f>SUMPRODUCT((IFERROR((D278:AH278+D279:AH279+D280:AH280),0)&gt;8)*1,IFERROR((D278:AH278+D279:AH279+D280:AH280-8),0))</f>
        <v>109.5</v>
      </c>
      <c r="AP278" s="112">
        <f>AM278-AO278</f>
        <v>236</v>
      </c>
    </row>
    <row r="279" s="46" customFormat="1" ht="24.75" hidden="1" spans="1:42">
      <c r="A279" s="202"/>
      <c r="B279" s="203"/>
      <c r="C279" s="203" t="s">
        <v>194</v>
      </c>
      <c r="D279" s="204">
        <v>4.5</v>
      </c>
      <c r="E279" s="204">
        <v>4.5</v>
      </c>
      <c r="F279" s="204">
        <v>4.5</v>
      </c>
      <c r="G279" s="204">
        <v>4.5</v>
      </c>
      <c r="H279" s="204">
        <v>4.5</v>
      </c>
      <c r="I279" s="204">
        <v>4.5</v>
      </c>
      <c r="J279" s="204">
        <v>4.5</v>
      </c>
      <c r="K279" s="204">
        <v>4.5</v>
      </c>
      <c r="L279" s="204"/>
      <c r="M279" s="204">
        <v>4</v>
      </c>
      <c r="N279" s="204">
        <v>4</v>
      </c>
      <c r="O279" s="204">
        <v>4</v>
      </c>
      <c r="P279" s="204">
        <v>4</v>
      </c>
      <c r="Q279" s="204">
        <v>4</v>
      </c>
      <c r="R279" s="204">
        <v>4</v>
      </c>
      <c r="S279" s="231">
        <v>4</v>
      </c>
      <c r="T279" s="204">
        <v>4</v>
      </c>
      <c r="U279" s="204">
        <v>4</v>
      </c>
      <c r="V279" s="204">
        <v>4</v>
      </c>
      <c r="W279" s="204">
        <v>4</v>
      </c>
      <c r="X279" s="204">
        <v>4</v>
      </c>
      <c r="Y279" s="204">
        <v>4</v>
      </c>
      <c r="Z279" s="231">
        <v>4</v>
      </c>
      <c r="AA279" s="204">
        <v>4</v>
      </c>
      <c r="AB279" s="204">
        <v>4</v>
      </c>
      <c r="AC279" s="204">
        <v>4.5</v>
      </c>
      <c r="AD279" s="204"/>
      <c r="AE279" s="204">
        <v>4.5</v>
      </c>
      <c r="AF279" s="204">
        <v>4.5</v>
      </c>
      <c r="AG279" s="204">
        <v>4.5</v>
      </c>
      <c r="AH279" s="204">
        <v>4.5</v>
      </c>
      <c r="AI279" s="112"/>
      <c r="AJ279" s="112"/>
      <c r="AK279" s="112"/>
      <c r="AL279" s="112"/>
      <c r="AM279" s="112"/>
      <c r="AN279" s="52"/>
      <c r="AO279" s="112"/>
      <c r="AP279" s="112"/>
    </row>
    <row r="280" s="46" customFormat="1" ht="24.75" hidden="1" spans="1:42">
      <c r="A280" s="205"/>
      <c r="B280" s="203"/>
      <c r="C280" s="211" t="s">
        <v>190</v>
      </c>
      <c r="D280" s="204">
        <v>2</v>
      </c>
      <c r="E280" s="204">
        <v>3</v>
      </c>
      <c r="F280" s="204">
        <v>3</v>
      </c>
      <c r="G280" s="204">
        <v>3</v>
      </c>
      <c r="H280" s="204">
        <v>3</v>
      </c>
      <c r="I280" s="204">
        <v>3</v>
      </c>
      <c r="J280" s="204">
        <v>3</v>
      </c>
      <c r="K280" s="204">
        <v>3</v>
      </c>
      <c r="L280" s="204">
        <v>11</v>
      </c>
      <c r="M280" s="204">
        <v>3</v>
      </c>
      <c r="N280" s="204">
        <v>3</v>
      </c>
      <c r="O280" s="204">
        <v>3</v>
      </c>
      <c r="P280" s="204">
        <v>3</v>
      </c>
      <c r="Q280" s="204">
        <v>3</v>
      </c>
      <c r="R280" s="204">
        <v>3</v>
      </c>
      <c r="S280" s="231">
        <v>3</v>
      </c>
      <c r="T280" s="204">
        <v>3</v>
      </c>
      <c r="U280" s="204">
        <v>3</v>
      </c>
      <c r="V280" s="204">
        <v>3</v>
      </c>
      <c r="W280" s="204">
        <v>3</v>
      </c>
      <c r="X280" s="204">
        <v>3</v>
      </c>
      <c r="Y280" s="204">
        <v>3</v>
      </c>
      <c r="Z280" s="231">
        <v>3</v>
      </c>
      <c r="AA280" s="204">
        <v>3</v>
      </c>
      <c r="AB280" s="204"/>
      <c r="AC280" s="204">
        <v>3</v>
      </c>
      <c r="AD280" s="204"/>
      <c r="AE280" s="204">
        <v>3</v>
      </c>
      <c r="AF280" s="204">
        <v>3</v>
      </c>
      <c r="AG280" s="204">
        <v>3</v>
      </c>
      <c r="AH280" s="204">
        <v>3</v>
      </c>
      <c r="AI280" s="112"/>
      <c r="AJ280" s="112"/>
      <c r="AK280" s="112"/>
      <c r="AL280" s="112"/>
      <c r="AM280" s="112"/>
      <c r="AN280" s="52"/>
      <c r="AO280" s="112"/>
      <c r="AP280" s="112"/>
    </row>
    <row r="281" s="46" customFormat="1" ht="24.75" hidden="1" spans="1:42">
      <c r="A281" s="206" t="s">
        <v>65</v>
      </c>
      <c r="B281" s="203" t="s">
        <v>217</v>
      </c>
      <c r="C281" s="207" t="s">
        <v>193</v>
      </c>
      <c r="D281" s="204">
        <v>4</v>
      </c>
      <c r="E281" s="204">
        <v>4</v>
      </c>
      <c r="F281" s="204">
        <v>4</v>
      </c>
      <c r="G281" s="204">
        <v>4</v>
      </c>
      <c r="H281" s="204">
        <v>4</v>
      </c>
      <c r="I281" s="204">
        <v>4</v>
      </c>
      <c r="J281" s="204">
        <v>4</v>
      </c>
      <c r="K281" s="204">
        <v>4</v>
      </c>
      <c r="L281" s="204">
        <v>4</v>
      </c>
      <c r="M281" s="204">
        <v>4</v>
      </c>
      <c r="N281" s="204"/>
      <c r="O281" s="204">
        <v>4</v>
      </c>
      <c r="P281" s="204">
        <v>4</v>
      </c>
      <c r="Q281" s="204">
        <v>4</v>
      </c>
      <c r="R281" s="204">
        <v>4</v>
      </c>
      <c r="S281" s="204">
        <v>4</v>
      </c>
      <c r="T281" s="204">
        <v>4</v>
      </c>
      <c r="U281" s="204">
        <v>4</v>
      </c>
      <c r="V281" s="204">
        <v>4</v>
      </c>
      <c r="W281" s="204">
        <v>4</v>
      </c>
      <c r="X281" s="204">
        <v>4</v>
      </c>
      <c r="Y281" s="204">
        <v>4</v>
      </c>
      <c r="Z281" s="204">
        <v>4</v>
      </c>
      <c r="AA281" s="204">
        <v>4</v>
      </c>
      <c r="AB281" s="204">
        <v>4</v>
      </c>
      <c r="AC281" s="204">
        <v>4</v>
      </c>
      <c r="AD281" s="204">
        <v>4</v>
      </c>
      <c r="AE281" s="204">
        <v>4</v>
      </c>
      <c r="AF281" s="232">
        <v>4</v>
      </c>
      <c r="AG281" s="232">
        <v>4</v>
      </c>
      <c r="AH281" s="232">
        <v>4</v>
      </c>
      <c r="AI281" s="112">
        <f>IF(A281="","",COUNTIF(D281:AH282,"&gt;2")/2)</f>
        <v>29.5</v>
      </c>
      <c r="AJ281" s="112">
        <f>SUMPRODUCT(IFERROR((IFERROR(WEEKDAY($D$3:$AH$3,2),999)&lt;6)*D281:AH282,0))</f>
        <v>172</v>
      </c>
      <c r="AK281" s="112">
        <f>SUMPRODUCT((IFERROR(WEEKDAY($D$3:$AH$3,2),999)&lt;6)*D283:AH283)</f>
        <v>76</v>
      </c>
      <c r="AL281" s="112">
        <f>SUMPRODUCT(IFERROR((IFERROR(WEEKDAY($D$3:$AH$3,2),0)&gt;5)*D281:AH283,0))</f>
        <v>90</v>
      </c>
      <c r="AM281" s="112">
        <f>SUM(D281:AH283)</f>
        <v>338</v>
      </c>
      <c r="AN281" s="52" t="s">
        <v>189</v>
      </c>
      <c r="AO281" s="112">
        <f>SUMPRODUCT((IFERROR((D281:AH281+D282:AH282+D283:AH283),0)&gt;8)*1,IFERROR((D281:AH281+D282:AH282+D283:AH283-8),0))</f>
        <v>102</v>
      </c>
      <c r="AP281" s="112">
        <f>AM281-AO281</f>
        <v>236</v>
      </c>
    </row>
    <row r="282" s="46" customFormat="1" ht="24.75" hidden="1" spans="1:42">
      <c r="A282" s="206"/>
      <c r="B282" s="203"/>
      <c r="C282" s="207" t="s">
        <v>194</v>
      </c>
      <c r="D282" s="204">
        <v>4</v>
      </c>
      <c r="E282" s="204">
        <v>4</v>
      </c>
      <c r="F282" s="204">
        <v>4</v>
      </c>
      <c r="G282" s="204">
        <v>4</v>
      </c>
      <c r="H282" s="204">
        <v>4</v>
      </c>
      <c r="I282" s="204">
        <v>4</v>
      </c>
      <c r="J282" s="204">
        <v>4</v>
      </c>
      <c r="K282" s="204">
        <v>4</v>
      </c>
      <c r="L282" s="204">
        <v>4</v>
      </c>
      <c r="M282" s="204"/>
      <c r="N282" s="204"/>
      <c r="O282" s="204">
        <v>4</v>
      </c>
      <c r="P282" s="204">
        <v>4</v>
      </c>
      <c r="Q282" s="204">
        <v>4</v>
      </c>
      <c r="R282" s="204">
        <v>4</v>
      </c>
      <c r="S282" s="204">
        <v>4</v>
      </c>
      <c r="T282" s="204">
        <v>4</v>
      </c>
      <c r="U282" s="204">
        <v>4</v>
      </c>
      <c r="V282" s="204">
        <v>4</v>
      </c>
      <c r="W282" s="204">
        <v>4</v>
      </c>
      <c r="X282" s="204">
        <v>4</v>
      </c>
      <c r="Y282" s="204">
        <v>4</v>
      </c>
      <c r="Z282" s="204">
        <v>4</v>
      </c>
      <c r="AA282" s="204">
        <v>4</v>
      </c>
      <c r="AB282" s="204">
        <v>4</v>
      </c>
      <c r="AC282" s="204">
        <v>4</v>
      </c>
      <c r="AD282" s="204">
        <v>4</v>
      </c>
      <c r="AE282" s="204">
        <v>4</v>
      </c>
      <c r="AF282" s="232">
        <v>4</v>
      </c>
      <c r="AG282" s="232">
        <v>4</v>
      </c>
      <c r="AH282" s="232">
        <v>4</v>
      </c>
      <c r="AI282" s="112"/>
      <c r="AJ282" s="112"/>
      <c r="AK282" s="112"/>
      <c r="AL282" s="112"/>
      <c r="AM282" s="112"/>
      <c r="AN282" s="52"/>
      <c r="AO282" s="112"/>
      <c r="AP282" s="112"/>
    </row>
    <row r="283" s="46" customFormat="1" ht="24.75" hidden="1" spans="1:42">
      <c r="A283" s="209"/>
      <c r="B283" s="203"/>
      <c r="C283" s="210" t="s">
        <v>190</v>
      </c>
      <c r="D283" s="204">
        <v>4</v>
      </c>
      <c r="E283" s="204">
        <v>4</v>
      </c>
      <c r="F283" s="204">
        <v>4</v>
      </c>
      <c r="G283" s="204">
        <v>4</v>
      </c>
      <c r="H283" s="204">
        <v>4</v>
      </c>
      <c r="I283" s="204">
        <v>4</v>
      </c>
      <c r="J283" s="204">
        <v>3</v>
      </c>
      <c r="K283" s="204">
        <v>4</v>
      </c>
      <c r="L283" s="204">
        <v>4</v>
      </c>
      <c r="M283" s="204"/>
      <c r="N283" s="204"/>
      <c r="O283" s="204">
        <v>2</v>
      </c>
      <c r="P283" s="204">
        <v>3</v>
      </c>
      <c r="Q283" s="204">
        <v>4</v>
      </c>
      <c r="R283" s="204">
        <v>4</v>
      </c>
      <c r="S283" s="204">
        <v>4</v>
      </c>
      <c r="T283" s="204">
        <v>5</v>
      </c>
      <c r="U283" s="204">
        <v>4</v>
      </c>
      <c r="V283" s="204">
        <v>4</v>
      </c>
      <c r="W283" s="204">
        <v>2</v>
      </c>
      <c r="X283" s="204">
        <v>4</v>
      </c>
      <c r="Y283" s="204">
        <v>1</v>
      </c>
      <c r="Z283" s="204">
        <v>5</v>
      </c>
      <c r="AA283" s="204">
        <v>4</v>
      </c>
      <c r="AB283" s="204">
        <v>1</v>
      </c>
      <c r="AC283" s="204">
        <v>3</v>
      </c>
      <c r="AD283" s="204">
        <v>4</v>
      </c>
      <c r="AE283" s="204">
        <v>4</v>
      </c>
      <c r="AF283" s="232">
        <v>4</v>
      </c>
      <c r="AG283" s="232">
        <v>1</v>
      </c>
      <c r="AH283" s="232">
        <v>4</v>
      </c>
      <c r="AI283" s="112"/>
      <c r="AJ283" s="112"/>
      <c r="AK283" s="112"/>
      <c r="AL283" s="112"/>
      <c r="AM283" s="112"/>
      <c r="AN283" s="52"/>
      <c r="AO283" s="112"/>
      <c r="AP283" s="112"/>
    </row>
    <row r="284" s="46" customFormat="1" ht="24.75" hidden="1" spans="1:42">
      <c r="A284" s="202" t="s">
        <v>72</v>
      </c>
      <c r="B284" s="203" t="s">
        <v>217</v>
      </c>
      <c r="C284" s="207" t="s">
        <v>193</v>
      </c>
      <c r="D284" s="204">
        <v>4</v>
      </c>
      <c r="E284" s="204">
        <v>4</v>
      </c>
      <c r="F284" s="204">
        <v>4</v>
      </c>
      <c r="G284" s="204">
        <v>4</v>
      </c>
      <c r="H284" s="212">
        <v>4</v>
      </c>
      <c r="I284" s="204">
        <v>4</v>
      </c>
      <c r="J284" s="204">
        <v>4</v>
      </c>
      <c r="K284" s="204">
        <v>4</v>
      </c>
      <c r="L284" s="204"/>
      <c r="M284" s="204">
        <v>5</v>
      </c>
      <c r="N284" s="212">
        <v>5</v>
      </c>
      <c r="O284" s="204">
        <v>5</v>
      </c>
      <c r="P284" s="204">
        <v>5</v>
      </c>
      <c r="Q284" s="204">
        <v>5</v>
      </c>
      <c r="R284" s="212">
        <v>5</v>
      </c>
      <c r="S284" s="212">
        <v>5</v>
      </c>
      <c r="T284" s="212">
        <v>5</v>
      </c>
      <c r="U284" s="204">
        <v>5</v>
      </c>
      <c r="V284" s="212">
        <v>5</v>
      </c>
      <c r="W284" s="212">
        <v>5</v>
      </c>
      <c r="X284" s="212">
        <v>5</v>
      </c>
      <c r="Y284" s="212">
        <v>5</v>
      </c>
      <c r="Z284" s="212">
        <v>5</v>
      </c>
      <c r="AA284" s="212">
        <v>5</v>
      </c>
      <c r="AB284" s="212">
        <v>4</v>
      </c>
      <c r="AC284" s="233">
        <v>4</v>
      </c>
      <c r="AD284" s="233">
        <v>4</v>
      </c>
      <c r="AE284" s="233">
        <v>4</v>
      </c>
      <c r="AF284" s="233">
        <v>4</v>
      </c>
      <c r="AG284" s="232">
        <v>4</v>
      </c>
      <c r="AH284" s="232">
        <v>4</v>
      </c>
      <c r="AI284" s="112">
        <f>IF(A284="","",COUNTIF(D284:AH285,"&gt;2")/2)</f>
        <v>30</v>
      </c>
      <c r="AJ284" s="112">
        <f>SUMPRODUCT(IFERROR((IFERROR(WEEKDAY($D$3:$AH$3,2),999)&lt;6)*D284:AH285,0))</f>
        <v>187</v>
      </c>
      <c r="AK284" s="112">
        <f>SUMPRODUCT((IFERROR(WEEKDAY($D$3:$AH$3,2),999)&lt;6)*D286:AH286)</f>
        <v>84.5</v>
      </c>
      <c r="AL284" s="112">
        <f>SUMPRODUCT(IFERROR((IFERROR(WEEKDAY($D$3:$AH$3,2),0)&gt;5)*D284:AH286,0))</f>
        <v>98</v>
      </c>
      <c r="AM284" s="112">
        <f>SUM(D284:AH286)</f>
        <v>369.5</v>
      </c>
      <c r="AN284" s="52" t="s">
        <v>189</v>
      </c>
      <c r="AO284" s="112">
        <f>SUMPRODUCT((IFERROR((D284:AH284+D285:AH285+D286:AH286),0)&gt;8)*1,IFERROR((D284:AH284+D285:AH285+D286:AH286-8),0))</f>
        <v>122.5</v>
      </c>
      <c r="AP284" s="112">
        <f>AM284-AO284</f>
        <v>247</v>
      </c>
    </row>
    <row r="285" s="46" customFormat="1" ht="24.75" hidden="1" spans="1:42">
      <c r="A285" s="202"/>
      <c r="B285" s="203"/>
      <c r="C285" s="207" t="s">
        <v>194</v>
      </c>
      <c r="D285" s="204">
        <v>4</v>
      </c>
      <c r="E285" s="204">
        <v>4</v>
      </c>
      <c r="F285" s="204">
        <v>4</v>
      </c>
      <c r="G285" s="204">
        <v>4</v>
      </c>
      <c r="H285" s="212">
        <v>4</v>
      </c>
      <c r="I285" s="204">
        <v>4</v>
      </c>
      <c r="J285" s="204">
        <v>4</v>
      </c>
      <c r="K285" s="204">
        <v>4</v>
      </c>
      <c r="L285" s="204">
        <v>4</v>
      </c>
      <c r="M285" s="204">
        <v>4</v>
      </c>
      <c r="N285" s="212">
        <v>4</v>
      </c>
      <c r="O285" s="204">
        <v>4</v>
      </c>
      <c r="P285" s="204">
        <v>4</v>
      </c>
      <c r="Q285" s="204">
        <v>4</v>
      </c>
      <c r="R285" s="212">
        <v>4</v>
      </c>
      <c r="S285" s="212">
        <v>4</v>
      </c>
      <c r="T285" s="212">
        <v>4</v>
      </c>
      <c r="U285" s="204">
        <v>4</v>
      </c>
      <c r="V285" s="212">
        <v>4</v>
      </c>
      <c r="W285" s="212">
        <v>4</v>
      </c>
      <c r="X285" s="212">
        <v>4</v>
      </c>
      <c r="Y285" s="212">
        <v>4</v>
      </c>
      <c r="Z285" s="212">
        <v>4</v>
      </c>
      <c r="AA285" s="212"/>
      <c r="AB285" s="212">
        <v>4</v>
      </c>
      <c r="AC285" s="233">
        <v>4</v>
      </c>
      <c r="AD285" s="233">
        <v>4</v>
      </c>
      <c r="AE285" s="233">
        <v>4</v>
      </c>
      <c r="AF285" s="233">
        <v>4</v>
      </c>
      <c r="AG285" s="232">
        <v>4</v>
      </c>
      <c r="AH285" s="232">
        <v>4</v>
      </c>
      <c r="AI285" s="112"/>
      <c r="AJ285" s="112"/>
      <c r="AK285" s="112"/>
      <c r="AL285" s="112"/>
      <c r="AM285" s="112"/>
      <c r="AN285" s="52"/>
      <c r="AO285" s="112"/>
      <c r="AP285" s="112"/>
    </row>
    <row r="286" s="46" customFormat="1" ht="24.75" hidden="1" spans="1:42">
      <c r="A286" s="205"/>
      <c r="B286" s="203"/>
      <c r="C286" s="210" t="s">
        <v>190</v>
      </c>
      <c r="D286" s="204">
        <v>4</v>
      </c>
      <c r="E286" s="204">
        <v>3</v>
      </c>
      <c r="F286" s="204">
        <v>3</v>
      </c>
      <c r="G286" s="204">
        <v>3</v>
      </c>
      <c r="H286" s="212">
        <v>3</v>
      </c>
      <c r="I286" s="212">
        <v>3</v>
      </c>
      <c r="J286" s="204">
        <v>3</v>
      </c>
      <c r="K286" s="204"/>
      <c r="L286" s="204">
        <v>3</v>
      </c>
      <c r="M286" s="204">
        <v>3</v>
      </c>
      <c r="N286" s="212">
        <v>3</v>
      </c>
      <c r="O286" s="204">
        <v>3</v>
      </c>
      <c r="P286" s="204">
        <v>3</v>
      </c>
      <c r="Q286" s="204">
        <v>3</v>
      </c>
      <c r="R286" s="212">
        <v>3</v>
      </c>
      <c r="S286" s="212">
        <v>3</v>
      </c>
      <c r="T286" s="212">
        <v>3</v>
      </c>
      <c r="U286" s="204">
        <v>4</v>
      </c>
      <c r="V286" s="212">
        <v>5</v>
      </c>
      <c r="W286" s="212">
        <v>3</v>
      </c>
      <c r="X286" s="212">
        <v>4</v>
      </c>
      <c r="Y286" s="212">
        <v>4.5</v>
      </c>
      <c r="Z286" s="212">
        <v>3</v>
      </c>
      <c r="AA286" s="212">
        <v>11</v>
      </c>
      <c r="AB286" s="212">
        <v>5</v>
      </c>
      <c r="AC286" s="233">
        <v>5</v>
      </c>
      <c r="AD286" s="233">
        <v>5</v>
      </c>
      <c r="AE286" s="233">
        <v>5</v>
      </c>
      <c r="AF286" s="233">
        <v>5</v>
      </c>
      <c r="AG286" s="232">
        <v>3</v>
      </c>
      <c r="AH286" s="232">
        <v>3</v>
      </c>
      <c r="AI286" s="112"/>
      <c r="AJ286" s="112"/>
      <c r="AK286" s="112"/>
      <c r="AL286" s="112"/>
      <c r="AM286" s="112"/>
      <c r="AN286" s="52"/>
      <c r="AO286" s="112"/>
      <c r="AP286" s="112"/>
    </row>
    <row r="287" s="46" customFormat="1" ht="24.75" hidden="1" spans="1:42">
      <c r="A287" s="213" t="s">
        <v>70</v>
      </c>
      <c r="B287" s="203" t="s">
        <v>217</v>
      </c>
      <c r="C287" s="203" t="s">
        <v>193</v>
      </c>
      <c r="D287" s="204">
        <v>4</v>
      </c>
      <c r="E287" s="204">
        <v>4</v>
      </c>
      <c r="F287" s="204"/>
      <c r="G287" s="212">
        <v>4</v>
      </c>
      <c r="H287" s="212"/>
      <c r="I287" s="212"/>
      <c r="J287" s="212">
        <v>4</v>
      </c>
      <c r="K287" s="212">
        <v>4</v>
      </c>
      <c r="L287" s="212">
        <v>4</v>
      </c>
      <c r="M287" s="212">
        <v>4</v>
      </c>
      <c r="N287" s="212">
        <v>4</v>
      </c>
      <c r="O287" s="212">
        <v>4</v>
      </c>
      <c r="P287" s="212">
        <v>4</v>
      </c>
      <c r="Q287" s="212">
        <v>4</v>
      </c>
      <c r="R287" s="212">
        <v>4</v>
      </c>
      <c r="S287" s="212">
        <v>4</v>
      </c>
      <c r="T287" s="204">
        <v>4</v>
      </c>
      <c r="U287" s="204">
        <v>4</v>
      </c>
      <c r="V287" s="204">
        <v>4</v>
      </c>
      <c r="W287" s="204"/>
      <c r="X287" s="204"/>
      <c r="Y287" s="204">
        <v>4</v>
      </c>
      <c r="Z287" s="204">
        <v>4</v>
      </c>
      <c r="AA287" s="212">
        <v>4</v>
      </c>
      <c r="AB287" s="204">
        <v>4</v>
      </c>
      <c r="AC287" s="212">
        <v>4</v>
      </c>
      <c r="AD287" s="204">
        <v>4</v>
      </c>
      <c r="AE287" s="204">
        <v>4</v>
      </c>
      <c r="AF287" s="212">
        <v>4</v>
      </c>
      <c r="AG287" s="204">
        <v>4</v>
      </c>
      <c r="AH287" s="204"/>
      <c r="AI287" s="112">
        <f>IF(A287="","",COUNTIF(D287:AH288,"&gt;2")/2)</f>
        <v>26</v>
      </c>
      <c r="AJ287" s="112">
        <f>SUMPRODUCT(IFERROR((IFERROR(WEEKDAY($D$3:$AH$3,2),999)&lt;6)*D287:AH288,0))</f>
        <v>168</v>
      </c>
      <c r="AK287" s="112">
        <f>SUMPRODUCT((IFERROR(WEEKDAY($D$3:$AH$3,2),999)&lt;6)*D289:AH289)</f>
        <v>62.5</v>
      </c>
      <c r="AL287" s="112">
        <f>SUMPRODUCT(IFERROR((IFERROR(WEEKDAY($D$3:$AH$3,2),0)&gt;5)*D287:AH289,0))</f>
        <v>55</v>
      </c>
      <c r="AM287" s="112">
        <f>SUM(D287:AH289)</f>
        <v>285.5</v>
      </c>
      <c r="AN287" s="52" t="s">
        <v>189</v>
      </c>
      <c r="AO287" s="112">
        <f>SUMPRODUCT((IFERROR((D287:AH287+D288:AH288+D289:AH289),0)&gt;8)*1,IFERROR((D287:AH287+D288:AH288+D289:AH289-8),0))</f>
        <v>71.5</v>
      </c>
      <c r="AP287" s="112">
        <f>AM287-AO287</f>
        <v>214</v>
      </c>
    </row>
    <row r="288" s="46" customFormat="1" ht="24.75" hidden="1" spans="1:42">
      <c r="A288" s="213"/>
      <c r="B288" s="203"/>
      <c r="C288" s="203" t="s">
        <v>194</v>
      </c>
      <c r="D288" s="204">
        <v>4</v>
      </c>
      <c r="E288" s="204">
        <v>4</v>
      </c>
      <c r="F288" s="204">
        <v>4</v>
      </c>
      <c r="G288" s="212">
        <v>4</v>
      </c>
      <c r="H288" s="212"/>
      <c r="I288" s="212"/>
      <c r="J288" s="212">
        <v>4</v>
      </c>
      <c r="K288" s="212">
        <v>4</v>
      </c>
      <c r="L288" s="212">
        <v>4</v>
      </c>
      <c r="M288" s="212">
        <v>4</v>
      </c>
      <c r="N288" s="212">
        <v>4</v>
      </c>
      <c r="O288" s="212">
        <v>4</v>
      </c>
      <c r="P288" s="212">
        <v>4</v>
      </c>
      <c r="Q288" s="212">
        <v>4</v>
      </c>
      <c r="R288" s="212">
        <v>4</v>
      </c>
      <c r="S288" s="212">
        <v>4</v>
      </c>
      <c r="T288" s="204">
        <v>4</v>
      </c>
      <c r="U288" s="204">
        <v>4</v>
      </c>
      <c r="V288" s="204">
        <v>4</v>
      </c>
      <c r="W288" s="204"/>
      <c r="X288" s="204">
        <v>4</v>
      </c>
      <c r="Y288" s="204">
        <v>4</v>
      </c>
      <c r="Z288" s="204">
        <v>4</v>
      </c>
      <c r="AA288" s="212">
        <v>4</v>
      </c>
      <c r="AB288" s="204">
        <v>4</v>
      </c>
      <c r="AC288" s="204">
        <v>4</v>
      </c>
      <c r="AD288" s="204">
        <v>4</v>
      </c>
      <c r="AE288" s="212">
        <v>4</v>
      </c>
      <c r="AF288" s="212">
        <v>4</v>
      </c>
      <c r="AG288" s="204">
        <v>4</v>
      </c>
      <c r="AH288" s="204"/>
      <c r="AI288" s="112"/>
      <c r="AJ288" s="112"/>
      <c r="AK288" s="112"/>
      <c r="AL288" s="112"/>
      <c r="AM288" s="112"/>
      <c r="AN288" s="52"/>
      <c r="AO288" s="112"/>
      <c r="AP288" s="112"/>
    </row>
    <row r="289" s="46" customFormat="1" ht="24.75" hidden="1" spans="1:42">
      <c r="A289" s="214"/>
      <c r="B289" s="203"/>
      <c r="C289" s="211" t="s">
        <v>190</v>
      </c>
      <c r="D289" s="204">
        <v>3</v>
      </c>
      <c r="E289" s="204">
        <v>3</v>
      </c>
      <c r="F289" s="204">
        <v>3</v>
      </c>
      <c r="G289" s="212">
        <v>2.5</v>
      </c>
      <c r="H289" s="212"/>
      <c r="I289" s="212"/>
      <c r="J289" s="212">
        <v>3</v>
      </c>
      <c r="K289" s="212">
        <v>3</v>
      </c>
      <c r="L289" s="212">
        <v>3</v>
      </c>
      <c r="M289" s="212">
        <v>3</v>
      </c>
      <c r="N289" s="212">
        <v>2</v>
      </c>
      <c r="O289" s="212">
        <v>3</v>
      </c>
      <c r="P289" s="212">
        <v>3</v>
      </c>
      <c r="Q289" s="212">
        <v>3</v>
      </c>
      <c r="R289" s="212">
        <v>3</v>
      </c>
      <c r="S289" s="212">
        <v>3</v>
      </c>
      <c r="T289" s="204">
        <v>3</v>
      </c>
      <c r="U289" s="204">
        <v>3</v>
      </c>
      <c r="V289" s="204">
        <v>3</v>
      </c>
      <c r="W289" s="204"/>
      <c r="X289" s="204">
        <v>3</v>
      </c>
      <c r="Y289" s="204">
        <v>3</v>
      </c>
      <c r="Z289" s="204">
        <v>3</v>
      </c>
      <c r="AA289" s="212">
        <v>3</v>
      </c>
      <c r="AB289" s="204">
        <v>3</v>
      </c>
      <c r="AC289" s="204">
        <v>3</v>
      </c>
      <c r="AD289" s="204">
        <v>3</v>
      </c>
      <c r="AE289" s="212">
        <v>3</v>
      </c>
      <c r="AF289" s="212">
        <v>2</v>
      </c>
      <c r="AG289" s="204">
        <v>2</v>
      </c>
      <c r="AH289" s="204"/>
      <c r="AI289" s="112"/>
      <c r="AJ289" s="112"/>
      <c r="AK289" s="112"/>
      <c r="AL289" s="112"/>
      <c r="AM289" s="112"/>
      <c r="AN289" s="52"/>
      <c r="AO289" s="112"/>
      <c r="AP289" s="112"/>
    </row>
    <row r="290" s="46" customFormat="1" ht="24.75" hidden="1" spans="1:42">
      <c r="A290" s="215" t="s">
        <v>79</v>
      </c>
      <c r="B290" s="203" t="s">
        <v>217</v>
      </c>
      <c r="C290" s="216" t="s">
        <v>193</v>
      </c>
      <c r="D290" s="217"/>
      <c r="E290" s="217"/>
      <c r="F290" s="217"/>
      <c r="G290" s="217"/>
      <c r="H290" s="217"/>
      <c r="I290" s="217"/>
      <c r="J290" s="217">
        <v>4</v>
      </c>
      <c r="K290" s="217">
        <v>4</v>
      </c>
      <c r="L290" s="217">
        <v>4</v>
      </c>
      <c r="M290" s="217">
        <v>4</v>
      </c>
      <c r="N290" s="217"/>
      <c r="O290" s="217">
        <v>4</v>
      </c>
      <c r="P290" s="217">
        <v>4</v>
      </c>
      <c r="Q290" s="217">
        <v>4</v>
      </c>
      <c r="R290" s="217">
        <v>4</v>
      </c>
      <c r="S290" s="217">
        <v>4</v>
      </c>
      <c r="T290" s="217">
        <v>4</v>
      </c>
      <c r="U290" s="217">
        <v>4</v>
      </c>
      <c r="V290" s="217">
        <v>4</v>
      </c>
      <c r="W290" s="217">
        <v>4</v>
      </c>
      <c r="X290" s="217">
        <v>4</v>
      </c>
      <c r="Y290" s="217">
        <v>4</v>
      </c>
      <c r="Z290" s="217"/>
      <c r="AA290" s="217">
        <v>4</v>
      </c>
      <c r="AB290" s="217">
        <v>4</v>
      </c>
      <c r="AC290" s="217">
        <v>4</v>
      </c>
      <c r="AD290" s="217">
        <v>4</v>
      </c>
      <c r="AE290" s="217">
        <v>4</v>
      </c>
      <c r="AF290" s="217">
        <v>4</v>
      </c>
      <c r="AG290" s="217">
        <v>4</v>
      </c>
      <c r="AH290" s="204">
        <v>4</v>
      </c>
      <c r="AI290" s="112">
        <f>IF(A290="","",COUNTIF(D290:AH291,"&gt;2")/2)</f>
        <v>23</v>
      </c>
      <c r="AJ290" s="112">
        <f>SUMPRODUCT(IFERROR((IFERROR(WEEKDAY($D$3:$AH$3,2),999)&lt;6)*D290:AH291,0))</f>
        <v>136</v>
      </c>
      <c r="AK290" s="112">
        <f>SUMPRODUCT((IFERROR(WEEKDAY($D$3:$AH$3,2),999)&lt;6)*D292:AH292)</f>
        <v>56</v>
      </c>
      <c r="AL290" s="112">
        <f>SUMPRODUCT(IFERROR((IFERROR(WEEKDAY($D$3:$AH$3,2),0)&gt;5)*D290:AH292,0))</f>
        <v>68</v>
      </c>
      <c r="AM290" s="112">
        <f>SUM(D290:AH292)</f>
        <v>260</v>
      </c>
      <c r="AN290" s="52" t="s">
        <v>189</v>
      </c>
      <c r="AO290" s="112">
        <f>SUMPRODUCT((IFERROR((D290:AH290+D291:AH291+D292:AH292),0)&gt;8)*1,IFERROR((D290:AH290+D291:AH291+D292:AH292-8),0))</f>
        <v>76</v>
      </c>
      <c r="AP290" s="112">
        <f>AM290-AO290</f>
        <v>184</v>
      </c>
    </row>
    <row r="291" s="46" customFormat="1" ht="24.75" hidden="1" spans="1:42">
      <c r="A291" s="215"/>
      <c r="B291" s="203"/>
      <c r="C291" s="216" t="s">
        <v>194</v>
      </c>
      <c r="D291" s="217"/>
      <c r="E291" s="217"/>
      <c r="F291" s="217"/>
      <c r="G291" s="217"/>
      <c r="H291" s="217"/>
      <c r="I291" s="217"/>
      <c r="J291" s="217">
        <v>4</v>
      </c>
      <c r="K291" s="217">
        <v>4</v>
      </c>
      <c r="L291" s="217">
        <v>4</v>
      </c>
      <c r="M291" s="217">
        <v>4</v>
      </c>
      <c r="N291" s="217"/>
      <c r="O291" s="217">
        <v>4</v>
      </c>
      <c r="P291" s="217">
        <v>4</v>
      </c>
      <c r="Q291" s="217">
        <v>4</v>
      </c>
      <c r="R291" s="217">
        <v>4</v>
      </c>
      <c r="S291" s="217">
        <v>4</v>
      </c>
      <c r="T291" s="217">
        <v>4</v>
      </c>
      <c r="U291" s="217">
        <v>4</v>
      </c>
      <c r="V291" s="217">
        <v>4</v>
      </c>
      <c r="W291" s="217">
        <v>4</v>
      </c>
      <c r="X291" s="217">
        <v>4</v>
      </c>
      <c r="Y291" s="217">
        <v>4</v>
      </c>
      <c r="Z291" s="217"/>
      <c r="AA291" s="217">
        <v>4</v>
      </c>
      <c r="AB291" s="217">
        <v>4</v>
      </c>
      <c r="AC291" s="217">
        <v>4</v>
      </c>
      <c r="AD291" s="217">
        <v>4.5</v>
      </c>
      <c r="AE291" s="217">
        <v>4</v>
      </c>
      <c r="AF291" s="217">
        <v>4</v>
      </c>
      <c r="AG291" s="217">
        <v>4</v>
      </c>
      <c r="AH291" s="204">
        <v>4</v>
      </c>
      <c r="AI291" s="112"/>
      <c r="AJ291" s="112"/>
      <c r="AK291" s="112"/>
      <c r="AL291" s="112"/>
      <c r="AM291" s="112"/>
      <c r="AN291" s="52"/>
      <c r="AO291" s="112"/>
      <c r="AP291" s="112"/>
    </row>
    <row r="292" s="46" customFormat="1" ht="24.75" hidden="1" spans="1:42">
      <c r="A292" s="215"/>
      <c r="B292" s="203"/>
      <c r="C292" s="216" t="s">
        <v>190</v>
      </c>
      <c r="D292" s="217"/>
      <c r="E292" s="217"/>
      <c r="F292" s="217"/>
      <c r="G292" s="217"/>
      <c r="H292" s="217"/>
      <c r="I292" s="217"/>
      <c r="J292" s="217">
        <v>3</v>
      </c>
      <c r="K292" s="217">
        <v>3</v>
      </c>
      <c r="L292" s="217">
        <v>4</v>
      </c>
      <c r="M292" s="217">
        <v>4</v>
      </c>
      <c r="N292" s="217"/>
      <c r="O292" s="217">
        <v>3</v>
      </c>
      <c r="P292" s="217">
        <v>3</v>
      </c>
      <c r="Q292" s="217">
        <v>3</v>
      </c>
      <c r="R292" s="217">
        <v>3</v>
      </c>
      <c r="S292" s="217">
        <v>4</v>
      </c>
      <c r="T292" s="217">
        <v>3</v>
      </c>
      <c r="U292" s="217">
        <v>3</v>
      </c>
      <c r="V292" s="217">
        <v>4</v>
      </c>
      <c r="W292" s="217">
        <v>2</v>
      </c>
      <c r="X292" s="217">
        <v>2</v>
      </c>
      <c r="Y292" s="217">
        <v>3</v>
      </c>
      <c r="Z292" s="217"/>
      <c r="AA292" s="217">
        <v>4</v>
      </c>
      <c r="AB292" s="217"/>
      <c r="AC292" s="217">
        <v>3</v>
      </c>
      <c r="AD292" s="217">
        <v>4.5</v>
      </c>
      <c r="AE292" s="217">
        <v>4</v>
      </c>
      <c r="AF292" s="217">
        <v>4</v>
      </c>
      <c r="AG292" s="217">
        <v>4</v>
      </c>
      <c r="AH292" s="204">
        <v>5</v>
      </c>
      <c r="AI292" s="112"/>
      <c r="AJ292" s="112"/>
      <c r="AK292" s="112"/>
      <c r="AL292" s="112"/>
      <c r="AM292" s="112"/>
      <c r="AN292" s="52"/>
      <c r="AO292" s="112"/>
      <c r="AP292" s="112"/>
    </row>
    <row r="293" s="46" customFormat="1" ht="24.75" hidden="1" spans="1:42">
      <c r="A293" s="215" t="s">
        <v>71</v>
      </c>
      <c r="B293" s="203" t="s">
        <v>217</v>
      </c>
      <c r="C293" s="216" t="s">
        <v>193</v>
      </c>
      <c r="D293" s="217">
        <v>4</v>
      </c>
      <c r="E293" s="217">
        <v>4</v>
      </c>
      <c r="F293" s="217">
        <v>4</v>
      </c>
      <c r="G293" s="217">
        <v>4</v>
      </c>
      <c r="H293" s="217">
        <v>4</v>
      </c>
      <c r="I293" s="217">
        <v>4</v>
      </c>
      <c r="J293" s="219">
        <v>4</v>
      </c>
      <c r="K293" s="219">
        <v>4</v>
      </c>
      <c r="L293" s="219">
        <v>4</v>
      </c>
      <c r="M293" s="219">
        <v>4</v>
      </c>
      <c r="N293" s="219">
        <v>4</v>
      </c>
      <c r="O293" s="219">
        <v>4</v>
      </c>
      <c r="P293" s="219">
        <v>4</v>
      </c>
      <c r="Q293" s="219"/>
      <c r="R293" s="219"/>
      <c r="S293" s="219"/>
      <c r="T293" s="219"/>
      <c r="U293" s="219"/>
      <c r="V293" s="219"/>
      <c r="W293" s="219"/>
      <c r="X293" s="219"/>
      <c r="Y293" s="219"/>
      <c r="Z293" s="219"/>
      <c r="AA293" s="219"/>
      <c r="AB293" s="219"/>
      <c r="AC293" s="219"/>
      <c r="AD293" s="219"/>
      <c r="AE293" s="219"/>
      <c r="AF293" s="219"/>
      <c r="AG293" s="219"/>
      <c r="AH293" s="204"/>
      <c r="AI293" s="112">
        <f>IF(A293="","",COUNTIF(D293:AH294,"&gt;2")/2)</f>
        <v>13</v>
      </c>
      <c r="AJ293" s="112">
        <f>SUMPRODUCT(IFERROR((IFERROR(WEEKDAY($D$3:$AH$3,2),999)&lt;6)*D293:AH294,0))</f>
        <v>74</v>
      </c>
      <c r="AK293" s="112">
        <f>SUMPRODUCT((IFERROR(WEEKDAY($D$3:$AH$3,2),999)&lt;6)*D295:AH295)</f>
        <v>36</v>
      </c>
      <c r="AL293" s="112">
        <f>SUMPRODUCT(IFERROR((IFERROR(WEEKDAY($D$3:$AH$3,2),0)&gt;5)*D293:AH295,0))</f>
        <v>44</v>
      </c>
      <c r="AM293" s="112">
        <f>SUM(D293:AH295)</f>
        <v>154</v>
      </c>
      <c r="AN293" s="52" t="s">
        <v>189</v>
      </c>
      <c r="AO293" s="112">
        <f>SUMPRODUCT((IFERROR((D293:AH293+D294:AH294+D295:AH295),0)&gt;8)*1,IFERROR((D293:AH293+D294:AH294+D295:AH295-8),0))</f>
        <v>50</v>
      </c>
      <c r="AP293" s="112">
        <f>AM293-AO293</f>
        <v>104</v>
      </c>
    </row>
    <row r="294" s="46" customFormat="1" ht="24.75" hidden="1" spans="1:42">
      <c r="A294" s="215"/>
      <c r="B294" s="203"/>
      <c r="C294" s="216" t="s">
        <v>194</v>
      </c>
      <c r="D294" s="217">
        <v>4</v>
      </c>
      <c r="E294" s="217">
        <v>4</v>
      </c>
      <c r="F294" s="217">
        <v>4</v>
      </c>
      <c r="G294" s="217">
        <v>4</v>
      </c>
      <c r="H294" s="217">
        <v>4</v>
      </c>
      <c r="I294" s="217">
        <v>4</v>
      </c>
      <c r="J294" s="219">
        <v>4</v>
      </c>
      <c r="K294" s="219">
        <v>4.5</v>
      </c>
      <c r="L294" s="219">
        <v>4.5</v>
      </c>
      <c r="M294" s="219">
        <v>4.5</v>
      </c>
      <c r="N294" s="219">
        <v>4.5</v>
      </c>
      <c r="O294" s="219">
        <v>4</v>
      </c>
      <c r="P294" s="219">
        <v>4</v>
      </c>
      <c r="Q294" s="219"/>
      <c r="R294" s="219"/>
      <c r="S294" s="219"/>
      <c r="T294" s="219"/>
      <c r="U294" s="219"/>
      <c r="V294" s="219"/>
      <c r="W294" s="219"/>
      <c r="X294" s="219"/>
      <c r="Y294" s="219"/>
      <c r="Z294" s="219"/>
      <c r="AA294" s="219"/>
      <c r="AB294" s="219"/>
      <c r="AC294" s="219"/>
      <c r="AD294" s="219"/>
      <c r="AE294" s="219"/>
      <c r="AF294" s="219"/>
      <c r="AG294" s="219"/>
      <c r="AH294" s="204"/>
      <c r="AI294" s="112"/>
      <c r="AJ294" s="112"/>
      <c r="AK294" s="112"/>
      <c r="AL294" s="112"/>
      <c r="AM294" s="112"/>
      <c r="AN294" s="52"/>
      <c r="AO294" s="112"/>
      <c r="AP294" s="112"/>
    </row>
    <row r="295" s="46" customFormat="1" ht="24.75" hidden="1" spans="1:42">
      <c r="A295" s="215"/>
      <c r="B295" s="203"/>
      <c r="C295" s="216" t="s">
        <v>190</v>
      </c>
      <c r="D295" s="217">
        <v>4</v>
      </c>
      <c r="E295" s="217">
        <v>4</v>
      </c>
      <c r="F295" s="217">
        <v>4</v>
      </c>
      <c r="G295" s="217">
        <v>4</v>
      </c>
      <c r="H295" s="217">
        <v>4</v>
      </c>
      <c r="I295" s="219">
        <v>4</v>
      </c>
      <c r="J295" s="219">
        <v>4</v>
      </c>
      <c r="K295" s="219">
        <v>4</v>
      </c>
      <c r="L295" s="219">
        <v>4</v>
      </c>
      <c r="M295" s="219">
        <v>4</v>
      </c>
      <c r="N295" s="219">
        <v>4</v>
      </c>
      <c r="O295" s="219"/>
      <c r="P295" s="219">
        <v>4</v>
      </c>
      <c r="Q295" s="219"/>
      <c r="R295" s="219"/>
      <c r="S295" s="219"/>
      <c r="T295" s="219"/>
      <c r="U295" s="219"/>
      <c r="V295" s="219"/>
      <c r="W295" s="219"/>
      <c r="X295" s="219"/>
      <c r="Y295" s="219"/>
      <c r="Z295" s="219"/>
      <c r="AA295" s="219"/>
      <c r="AB295" s="219"/>
      <c r="AC295" s="219"/>
      <c r="AD295" s="219"/>
      <c r="AE295" s="219"/>
      <c r="AF295" s="219"/>
      <c r="AG295" s="219"/>
      <c r="AH295" s="204"/>
      <c r="AI295" s="112"/>
      <c r="AJ295" s="112"/>
      <c r="AK295" s="112"/>
      <c r="AL295" s="112"/>
      <c r="AM295" s="112"/>
      <c r="AN295" s="52"/>
      <c r="AO295" s="112"/>
      <c r="AP295" s="112"/>
    </row>
    <row r="296" s="46" customFormat="1" ht="24.75" hidden="1" spans="1:42">
      <c r="A296" s="215" t="s">
        <v>78</v>
      </c>
      <c r="B296" s="203" t="s">
        <v>217</v>
      </c>
      <c r="C296" s="216" t="s">
        <v>193</v>
      </c>
      <c r="D296" s="218"/>
      <c r="E296" s="219"/>
      <c r="F296" s="219"/>
      <c r="G296" s="219"/>
      <c r="H296" s="219"/>
      <c r="I296" s="219"/>
      <c r="J296" s="219"/>
      <c r="K296" s="219"/>
      <c r="L296" s="219"/>
      <c r="M296" s="219"/>
      <c r="N296" s="219"/>
      <c r="O296" s="219"/>
      <c r="P296" s="219"/>
      <c r="Q296" s="219"/>
      <c r="R296" s="217"/>
      <c r="S296" s="217"/>
      <c r="T296" s="217">
        <v>4</v>
      </c>
      <c r="U296" s="217">
        <v>5</v>
      </c>
      <c r="V296" s="217"/>
      <c r="W296" s="217"/>
      <c r="X296" s="217"/>
      <c r="Y296" s="217"/>
      <c r="Z296" s="217"/>
      <c r="AA296" s="217"/>
      <c r="AB296" s="217"/>
      <c r="AC296" s="217"/>
      <c r="AD296" s="217"/>
      <c r="AE296" s="217"/>
      <c r="AF296" s="217"/>
      <c r="AG296" s="217"/>
      <c r="AH296" s="204"/>
      <c r="AI296" s="112">
        <f>IF(A296="","",COUNTIF(D296:AH297,"&gt;2")/2)</f>
        <v>2</v>
      </c>
      <c r="AJ296" s="112">
        <f>SUMPRODUCT(IFERROR((IFERROR(WEEKDAY($D$3:$AH$3,2),999)&lt;6)*D296:AH297,0))</f>
        <v>17</v>
      </c>
      <c r="AK296" s="112">
        <f>SUMPRODUCT((IFERROR(WEEKDAY($D$3:$AH$3,2),999)&lt;6)*D298:AH298)</f>
        <v>5</v>
      </c>
      <c r="AL296" s="112">
        <f>SUMPRODUCT(IFERROR((IFERROR(WEEKDAY($D$3:$AH$3,2),0)&gt;5)*D296:AH298,0))</f>
        <v>0</v>
      </c>
      <c r="AM296" s="112">
        <f>SUM(D296:AH298)</f>
        <v>22</v>
      </c>
      <c r="AN296" s="52" t="s">
        <v>189</v>
      </c>
      <c r="AO296" s="112">
        <f>SUMPRODUCT((IFERROR((D296:AH296+D297:AH297+D298:AH298),0)&gt;8)*1,IFERROR((D296:AH296+D297:AH297+D298:AH298-8),0))</f>
        <v>6</v>
      </c>
      <c r="AP296" s="112">
        <f>AM296-AO296</f>
        <v>16</v>
      </c>
    </row>
    <row r="297" s="46" customFormat="1" ht="24.75" hidden="1" spans="1:42">
      <c r="A297" s="215"/>
      <c r="B297" s="203"/>
      <c r="C297" s="216" t="s">
        <v>194</v>
      </c>
      <c r="D297" s="218"/>
      <c r="E297" s="219"/>
      <c r="F297" s="219"/>
      <c r="G297" s="219"/>
      <c r="H297" s="219"/>
      <c r="I297" s="219"/>
      <c r="J297" s="219"/>
      <c r="K297" s="219"/>
      <c r="L297" s="219"/>
      <c r="M297" s="219"/>
      <c r="N297" s="219"/>
      <c r="O297" s="219"/>
      <c r="P297" s="219"/>
      <c r="Q297" s="219"/>
      <c r="R297" s="217"/>
      <c r="S297" s="217"/>
      <c r="T297" s="217">
        <v>4</v>
      </c>
      <c r="U297" s="217">
        <v>4</v>
      </c>
      <c r="V297" s="217"/>
      <c r="W297" s="217"/>
      <c r="X297" s="217"/>
      <c r="Y297" s="217"/>
      <c r="Z297" s="217"/>
      <c r="AA297" s="217"/>
      <c r="AB297" s="217"/>
      <c r="AC297" s="217"/>
      <c r="AD297" s="217"/>
      <c r="AE297" s="217"/>
      <c r="AF297" s="217"/>
      <c r="AG297" s="217"/>
      <c r="AH297" s="204"/>
      <c r="AI297" s="112"/>
      <c r="AJ297" s="112"/>
      <c r="AK297" s="112"/>
      <c r="AL297" s="112"/>
      <c r="AM297" s="112"/>
      <c r="AN297" s="52"/>
      <c r="AO297" s="112"/>
      <c r="AP297" s="112"/>
    </row>
    <row r="298" s="46" customFormat="1" ht="24.75" hidden="1" spans="1:42">
      <c r="A298" s="215"/>
      <c r="B298" s="203"/>
      <c r="C298" s="216" t="s">
        <v>190</v>
      </c>
      <c r="D298" s="218"/>
      <c r="E298" s="219"/>
      <c r="F298" s="219"/>
      <c r="G298" s="219"/>
      <c r="H298" s="219"/>
      <c r="I298" s="219"/>
      <c r="J298" s="219"/>
      <c r="K298" s="219"/>
      <c r="L298" s="219"/>
      <c r="M298" s="219"/>
      <c r="N298" s="219"/>
      <c r="O298" s="219"/>
      <c r="P298" s="219"/>
      <c r="Q298" s="219"/>
      <c r="R298" s="217"/>
      <c r="S298" s="217"/>
      <c r="T298" s="217">
        <v>3</v>
      </c>
      <c r="U298" s="217">
        <v>2</v>
      </c>
      <c r="V298" s="217"/>
      <c r="W298" s="217"/>
      <c r="X298" s="217"/>
      <c r="Y298" s="217"/>
      <c r="Z298" s="217"/>
      <c r="AA298" s="217"/>
      <c r="AB298" s="217"/>
      <c r="AC298" s="217"/>
      <c r="AD298" s="217"/>
      <c r="AE298" s="217"/>
      <c r="AF298" s="217"/>
      <c r="AG298" s="217"/>
      <c r="AH298" s="204"/>
      <c r="AI298" s="112"/>
      <c r="AJ298" s="112"/>
      <c r="AK298" s="112"/>
      <c r="AL298" s="112"/>
      <c r="AM298" s="112"/>
      <c r="AN298" s="52"/>
      <c r="AO298" s="112"/>
      <c r="AP298" s="112"/>
    </row>
    <row r="299" ht="24.75" hidden="1" spans="1:42">
      <c r="A299" s="215" t="s">
        <v>75</v>
      </c>
      <c r="B299" s="203" t="s">
        <v>217</v>
      </c>
      <c r="C299" s="216" t="s">
        <v>193</v>
      </c>
      <c r="D299" s="217"/>
      <c r="E299" s="217"/>
      <c r="F299" s="217"/>
      <c r="G299" s="217"/>
      <c r="H299" s="217"/>
      <c r="I299" s="217"/>
      <c r="J299" s="217"/>
      <c r="K299" s="217"/>
      <c r="L299" s="217"/>
      <c r="M299" s="217"/>
      <c r="N299" s="217"/>
      <c r="O299" s="217"/>
      <c r="P299" s="217"/>
      <c r="Q299" s="217">
        <v>4</v>
      </c>
      <c r="R299" s="217">
        <v>4</v>
      </c>
      <c r="S299" s="217">
        <v>4</v>
      </c>
      <c r="T299" s="217">
        <v>4</v>
      </c>
      <c r="U299" s="217">
        <v>4</v>
      </c>
      <c r="V299" s="217">
        <v>4</v>
      </c>
      <c r="W299" s="217">
        <v>4</v>
      </c>
      <c r="X299" s="217">
        <v>4</v>
      </c>
      <c r="Y299" s="217">
        <v>4</v>
      </c>
      <c r="Z299" s="217">
        <v>4</v>
      </c>
      <c r="AA299" s="217">
        <v>4</v>
      </c>
      <c r="AB299" s="217">
        <v>4</v>
      </c>
      <c r="AC299" s="217">
        <v>4</v>
      </c>
      <c r="AD299" s="217">
        <v>4</v>
      </c>
      <c r="AE299" s="217">
        <v>4</v>
      </c>
      <c r="AF299" s="217"/>
      <c r="AG299" s="217"/>
      <c r="AH299" s="204"/>
      <c r="AI299" s="112">
        <f>IF(A299="","",COUNTIF(D299:AH300,"&gt;2")/2)</f>
        <v>15</v>
      </c>
      <c r="AJ299" s="112">
        <f>SUMPRODUCT(IFERROR((IFERROR(WEEKDAY($D$3:$AH$3,2),999)&lt;6)*D299:AH300,0))</f>
        <v>88</v>
      </c>
      <c r="AK299" s="112">
        <f>SUMPRODUCT((IFERROR(WEEKDAY($D$3:$AH$3,2),999)&lt;6)*D301:AH301)</f>
        <v>32</v>
      </c>
      <c r="AL299" s="112">
        <f>SUMPRODUCT(IFERROR((IFERROR(WEEKDAY($D$3:$AH$3,2),0)&gt;5)*D299:AH301,0))</f>
        <v>43</v>
      </c>
      <c r="AM299" s="112">
        <f>SUM(D299:AH301)</f>
        <v>163</v>
      </c>
      <c r="AN299" s="52" t="s">
        <v>189</v>
      </c>
      <c r="AO299" s="112">
        <f>SUMPRODUCT((IFERROR((D299:AH299+D300:AH300+D301:AH301),0)&gt;8)*1,IFERROR((D299:AH299+D300:AH300+D301:AH301-8),0))</f>
        <v>43</v>
      </c>
      <c r="AP299" s="112">
        <f>AM299-AO299</f>
        <v>120</v>
      </c>
    </row>
    <row r="300" ht="24.75" hidden="1" spans="1:42">
      <c r="A300" s="215"/>
      <c r="B300" s="203"/>
      <c r="C300" s="216" t="s">
        <v>194</v>
      </c>
      <c r="D300" s="217"/>
      <c r="E300" s="217"/>
      <c r="F300" s="217"/>
      <c r="G300" s="217"/>
      <c r="H300" s="217"/>
      <c r="I300" s="217"/>
      <c r="J300" s="217"/>
      <c r="K300" s="217"/>
      <c r="L300" s="217"/>
      <c r="M300" s="217"/>
      <c r="N300" s="217"/>
      <c r="O300" s="217"/>
      <c r="P300" s="217"/>
      <c r="Q300" s="217">
        <v>4</v>
      </c>
      <c r="R300" s="217">
        <v>4</v>
      </c>
      <c r="S300" s="217">
        <v>4</v>
      </c>
      <c r="T300" s="217">
        <v>4</v>
      </c>
      <c r="U300" s="217">
        <v>4</v>
      </c>
      <c r="V300" s="217">
        <v>4</v>
      </c>
      <c r="W300" s="217">
        <v>4</v>
      </c>
      <c r="X300" s="217">
        <v>4</v>
      </c>
      <c r="Y300" s="217">
        <v>4</v>
      </c>
      <c r="Z300" s="217">
        <v>4</v>
      </c>
      <c r="AA300" s="217">
        <v>4</v>
      </c>
      <c r="AB300" s="217">
        <v>4</v>
      </c>
      <c r="AC300" s="217">
        <v>4</v>
      </c>
      <c r="AD300" s="217">
        <v>4</v>
      </c>
      <c r="AE300" s="217">
        <v>4</v>
      </c>
      <c r="AF300" s="217"/>
      <c r="AG300" s="217"/>
      <c r="AH300" s="204"/>
      <c r="AI300" s="112"/>
      <c r="AJ300" s="112"/>
      <c r="AK300" s="112"/>
      <c r="AL300" s="112"/>
      <c r="AM300" s="112"/>
      <c r="AN300" s="52"/>
      <c r="AO300" s="112"/>
      <c r="AP300" s="112"/>
    </row>
    <row r="301" ht="24.75" hidden="1" spans="1:42">
      <c r="A301" s="215"/>
      <c r="B301" s="203"/>
      <c r="C301" s="216" t="s">
        <v>190</v>
      </c>
      <c r="D301" s="217"/>
      <c r="E301" s="217"/>
      <c r="F301" s="217"/>
      <c r="G301" s="217"/>
      <c r="H301" s="217"/>
      <c r="I301" s="217"/>
      <c r="J301" s="217"/>
      <c r="K301" s="217"/>
      <c r="L301" s="217"/>
      <c r="M301" s="217"/>
      <c r="N301" s="217"/>
      <c r="O301" s="217"/>
      <c r="P301" s="217"/>
      <c r="Q301" s="217">
        <v>3</v>
      </c>
      <c r="R301" s="217">
        <v>3</v>
      </c>
      <c r="S301" s="217">
        <v>3</v>
      </c>
      <c r="T301" s="217">
        <v>3</v>
      </c>
      <c r="U301" s="217">
        <v>3</v>
      </c>
      <c r="V301" s="217">
        <v>3</v>
      </c>
      <c r="W301" s="217">
        <v>2</v>
      </c>
      <c r="X301" s="217">
        <v>3</v>
      </c>
      <c r="Y301" s="217">
        <v>3</v>
      </c>
      <c r="Z301" s="217">
        <v>3</v>
      </c>
      <c r="AA301" s="217">
        <v>3</v>
      </c>
      <c r="AB301" s="217">
        <v>3</v>
      </c>
      <c r="AC301" s="217">
        <v>3</v>
      </c>
      <c r="AD301" s="217">
        <v>3</v>
      </c>
      <c r="AE301" s="217">
        <v>2</v>
      </c>
      <c r="AF301" s="217"/>
      <c r="AG301" s="217"/>
      <c r="AH301" s="204"/>
      <c r="AI301" s="112"/>
      <c r="AJ301" s="112"/>
      <c r="AK301" s="112"/>
      <c r="AL301" s="112"/>
      <c r="AM301" s="112"/>
      <c r="AN301" s="52"/>
      <c r="AO301" s="112"/>
      <c r="AP301" s="112"/>
    </row>
    <row r="302" ht="24.75" hidden="1" spans="1:42">
      <c r="A302" s="215" t="s">
        <v>80</v>
      </c>
      <c r="B302" s="203" t="s">
        <v>217</v>
      </c>
      <c r="C302" s="216" t="s">
        <v>193</v>
      </c>
      <c r="D302" s="217"/>
      <c r="E302" s="217"/>
      <c r="F302" s="217"/>
      <c r="G302" s="217"/>
      <c r="H302" s="217"/>
      <c r="I302" s="217"/>
      <c r="J302" s="217"/>
      <c r="K302" s="217"/>
      <c r="L302" s="217"/>
      <c r="M302" s="219"/>
      <c r="N302" s="219"/>
      <c r="O302" s="219"/>
      <c r="P302" s="219"/>
      <c r="Q302" s="219"/>
      <c r="R302" s="219"/>
      <c r="S302" s="219"/>
      <c r="T302" s="219"/>
      <c r="U302" s="219"/>
      <c r="V302" s="219"/>
      <c r="W302" s="219"/>
      <c r="X302" s="219"/>
      <c r="Y302" s="219"/>
      <c r="Z302" s="219"/>
      <c r="AA302" s="217">
        <v>4</v>
      </c>
      <c r="AB302" s="217">
        <v>4</v>
      </c>
      <c r="AC302" s="217">
        <v>4</v>
      </c>
      <c r="AD302" s="217">
        <v>4</v>
      </c>
      <c r="AE302" s="217">
        <v>4</v>
      </c>
      <c r="AF302" s="217">
        <v>4</v>
      </c>
      <c r="AG302" s="217">
        <v>4</v>
      </c>
      <c r="AH302" s="204">
        <v>4</v>
      </c>
      <c r="AI302" s="112">
        <f>IF(A302="","",COUNTIF(D302:AH303,"&gt;2")/2)</f>
        <v>7</v>
      </c>
      <c r="AJ302" s="112">
        <f>SUMPRODUCT(IFERROR((IFERROR(WEEKDAY($D$3:$AH$3,2),999)&lt;6)*D302:AH303,0))</f>
        <v>46</v>
      </c>
      <c r="AK302" s="112">
        <f>SUMPRODUCT((IFERROR(WEEKDAY($D$3:$AH$3,2),999)&lt;6)*D304:AH304)</f>
        <v>9.5</v>
      </c>
      <c r="AL302" s="112">
        <f>SUMPRODUCT(IFERROR((IFERROR(WEEKDAY($D$3:$AH$3,2),0)&gt;5)*D302:AH304,0))</f>
        <v>24</v>
      </c>
      <c r="AM302" s="112">
        <f>SUM(D302:AH304)</f>
        <v>79.5</v>
      </c>
      <c r="AN302" s="52" t="s">
        <v>189</v>
      </c>
      <c r="AO302" s="112">
        <f>SUMPRODUCT((IFERROR((D302:AH302+D303:AH303+D304:AH304),0)&gt;8)*1,IFERROR((D302:AH302+D303:AH303+D304:AH304-8),0))</f>
        <v>17.5</v>
      </c>
      <c r="AP302" s="112">
        <f>AM302-AO302</f>
        <v>62</v>
      </c>
    </row>
    <row r="303" ht="24.75" hidden="1" spans="1:42">
      <c r="A303" s="215"/>
      <c r="B303" s="203"/>
      <c r="C303" s="216" t="s">
        <v>194</v>
      </c>
      <c r="D303" s="217"/>
      <c r="E303" s="217"/>
      <c r="F303" s="217"/>
      <c r="G303" s="217"/>
      <c r="H303" s="217"/>
      <c r="I303" s="217"/>
      <c r="J303" s="217"/>
      <c r="K303" s="217"/>
      <c r="L303" s="217"/>
      <c r="M303" s="219"/>
      <c r="N303" s="219"/>
      <c r="O303" s="219"/>
      <c r="P303" s="219"/>
      <c r="Q303" s="219"/>
      <c r="R303" s="219"/>
      <c r="S303" s="219"/>
      <c r="T303" s="219"/>
      <c r="U303" s="219"/>
      <c r="V303" s="219"/>
      <c r="W303" s="219"/>
      <c r="X303" s="219"/>
      <c r="Y303" s="219"/>
      <c r="Z303" s="219"/>
      <c r="AA303" s="217">
        <v>4</v>
      </c>
      <c r="AB303" s="217">
        <v>4</v>
      </c>
      <c r="AC303" s="217"/>
      <c r="AD303" s="217">
        <v>4</v>
      </c>
      <c r="AE303" s="217">
        <v>4</v>
      </c>
      <c r="AF303" s="217">
        <v>2</v>
      </c>
      <c r="AG303" s="217">
        <v>4</v>
      </c>
      <c r="AH303" s="204">
        <v>4</v>
      </c>
      <c r="AI303" s="112"/>
      <c r="AJ303" s="112"/>
      <c r="AK303" s="112"/>
      <c r="AL303" s="112"/>
      <c r="AM303" s="112"/>
      <c r="AN303" s="52"/>
      <c r="AO303" s="112"/>
      <c r="AP303" s="112"/>
    </row>
    <row r="304" ht="24.75" hidden="1" spans="1:42">
      <c r="A304" s="220"/>
      <c r="B304" s="203"/>
      <c r="C304" s="216" t="s">
        <v>190</v>
      </c>
      <c r="D304" s="217"/>
      <c r="E304" s="217"/>
      <c r="F304" s="217"/>
      <c r="G304" s="221"/>
      <c r="H304" s="221"/>
      <c r="I304" s="221"/>
      <c r="J304" s="221"/>
      <c r="K304" s="221"/>
      <c r="L304" s="219"/>
      <c r="M304" s="219"/>
      <c r="N304" s="219"/>
      <c r="O304" s="219"/>
      <c r="P304" s="219"/>
      <c r="Q304" s="219"/>
      <c r="R304" s="219"/>
      <c r="S304" s="219"/>
      <c r="T304" s="219"/>
      <c r="U304" s="219"/>
      <c r="V304" s="219"/>
      <c r="W304" s="219"/>
      <c r="X304" s="219"/>
      <c r="Y304" s="219"/>
      <c r="Z304" s="219"/>
      <c r="AA304" s="217">
        <v>3</v>
      </c>
      <c r="AB304" s="221">
        <v>1</v>
      </c>
      <c r="AC304" s="221">
        <v>10</v>
      </c>
      <c r="AD304" s="221">
        <v>2</v>
      </c>
      <c r="AE304" s="221">
        <v>3.5</v>
      </c>
      <c r="AF304" s="221"/>
      <c r="AG304" s="221"/>
      <c r="AH304" s="204">
        <v>2</v>
      </c>
      <c r="AI304" s="112"/>
      <c r="AJ304" s="112"/>
      <c r="AK304" s="112"/>
      <c r="AL304" s="112"/>
      <c r="AM304" s="112"/>
      <c r="AN304" s="52"/>
      <c r="AO304" s="112"/>
      <c r="AP304" s="112"/>
    </row>
    <row r="305" ht="24.75" hidden="1" spans="1:42">
      <c r="A305" s="215" t="s">
        <v>74</v>
      </c>
      <c r="B305" s="203" t="s">
        <v>217</v>
      </c>
      <c r="C305" s="216" t="s">
        <v>193</v>
      </c>
      <c r="D305" s="217"/>
      <c r="E305" s="217"/>
      <c r="F305" s="217"/>
      <c r="G305" s="217"/>
      <c r="H305" s="217"/>
      <c r="I305" s="217"/>
      <c r="J305" s="217"/>
      <c r="K305" s="217"/>
      <c r="L305" s="217"/>
      <c r="M305" s="217"/>
      <c r="N305" s="217"/>
      <c r="O305" s="217"/>
      <c r="P305" s="217"/>
      <c r="Q305" s="217"/>
      <c r="R305" s="217"/>
      <c r="S305" s="217"/>
      <c r="T305" s="217"/>
      <c r="U305" s="217"/>
      <c r="V305" s="217"/>
      <c r="W305" s="217"/>
      <c r="X305" s="217"/>
      <c r="Y305" s="217"/>
      <c r="Z305" s="217"/>
      <c r="AA305" s="217"/>
      <c r="AB305" s="217">
        <v>4</v>
      </c>
      <c r="AC305" s="217">
        <v>4</v>
      </c>
      <c r="AD305" s="217">
        <v>4</v>
      </c>
      <c r="AE305" s="217">
        <v>4</v>
      </c>
      <c r="AF305" s="217"/>
      <c r="AG305" s="217">
        <v>4</v>
      </c>
      <c r="AH305" s="204">
        <v>4</v>
      </c>
      <c r="AI305" s="112">
        <f>IF(A305="","",COUNTIF(D305:AH306,"&gt;2")/2)</f>
        <v>5.5</v>
      </c>
      <c r="AJ305" s="112">
        <f>SUMPRODUCT(IFERROR((IFERROR(WEEKDAY($D$3:$AH$3,2),999)&lt;6)*D305:AH306,0))</f>
        <v>29</v>
      </c>
      <c r="AK305" s="112">
        <f>SUMPRODUCT((IFERROR(WEEKDAY($D$3:$AH$3,2),999)&lt;6)*D307:AH307)</f>
        <v>13.5</v>
      </c>
      <c r="AL305" s="112">
        <f>SUMPRODUCT(IFERROR((IFERROR(WEEKDAY($D$3:$AH$3,2),0)&gt;5)*D305:AH307,0))</f>
        <v>19</v>
      </c>
      <c r="AM305" s="112">
        <f>SUM(D305:AH307)</f>
        <v>61.5</v>
      </c>
      <c r="AN305" s="52" t="s">
        <v>189</v>
      </c>
      <c r="AO305" s="112">
        <f>SUMPRODUCT((IFERROR((D305:AH305+D306:AH306+D307:AH307),0)&gt;8)*1,IFERROR((D305:AH305+D306:AH306+D307:AH307-8),0))</f>
        <v>17.5</v>
      </c>
      <c r="AP305" s="112">
        <f>AM305-AO305</f>
        <v>44</v>
      </c>
    </row>
    <row r="306" ht="24.75" hidden="1" spans="1:42">
      <c r="A306" s="215"/>
      <c r="B306" s="203"/>
      <c r="C306" s="216" t="s">
        <v>194</v>
      </c>
      <c r="D306" s="217"/>
      <c r="E306" s="217"/>
      <c r="F306" s="217"/>
      <c r="G306" s="217"/>
      <c r="H306" s="217"/>
      <c r="I306" s="217"/>
      <c r="J306" s="217"/>
      <c r="K306" s="217"/>
      <c r="L306" s="217"/>
      <c r="M306" s="217"/>
      <c r="N306" s="217"/>
      <c r="O306" s="217"/>
      <c r="P306" s="217"/>
      <c r="Q306" s="217"/>
      <c r="R306" s="217"/>
      <c r="S306" s="217"/>
      <c r="T306" s="217"/>
      <c r="U306" s="217"/>
      <c r="V306" s="217"/>
      <c r="W306" s="217"/>
      <c r="X306" s="217"/>
      <c r="Y306" s="217"/>
      <c r="Z306" s="217"/>
      <c r="AA306" s="217"/>
      <c r="AB306" s="217">
        <v>4</v>
      </c>
      <c r="AC306" s="217">
        <v>4</v>
      </c>
      <c r="AD306" s="217">
        <v>4</v>
      </c>
      <c r="AE306" s="217"/>
      <c r="AF306" s="217"/>
      <c r="AG306" s="217">
        <v>4.5</v>
      </c>
      <c r="AH306" s="204">
        <v>4.5</v>
      </c>
      <c r="AI306" s="112"/>
      <c r="AJ306" s="112"/>
      <c r="AK306" s="112"/>
      <c r="AL306" s="112"/>
      <c r="AM306" s="112"/>
      <c r="AN306" s="52"/>
      <c r="AO306" s="112"/>
      <c r="AP306" s="112"/>
    </row>
    <row r="307" ht="24.75" hidden="1" spans="1:42">
      <c r="A307" s="220"/>
      <c r="B307" s="203"/>
      <c r="C307" s="216" t="s">
        <v>190</v>
      </c>
      <c r="D307" s="217"/>
      <c r="E307" s="217"/>
      <c r="F307" s="217"/>
      <c r="G307" s="217"/>
      <c r="H307" s="217"/>
      <c r="I307" s="217"/>
      <c r="J307" s="217"/>
      <c r="K307" s="217"/>
      <c r="L307" s="217"/>
      <c r="M307" s="217"/>
      <c r="N307" s="217"/>
      <c r="O307" s="217"/>
      <c r="P307" s="217"/>
      <c r="Q307" s="217"/>
      <c r="R307" s="217"/>
      <c r="S307" s="217"/>
      <c r="T307" s="217"/>
      <c r="U307" s="217"/>
      <c r="V307" s="217"/>
      <c r="W307" s="217"/>
      <c r="X307" s="217"/>
      <c r="Y307" s="217"/>
      <c r="Z307" s="217"/>
      <c r="AA307" s="217"/>
      <c r="AB307" s="217">
        <v>3</v>
      </c>
      <c r="AC307" s="217">
        <v>3</v>
      </c>
      <c r="AD307" s="217"/>
      <c r="AE307" s="217"/>
      <c r="AF307" s="217"/>
      <c r="AG307" s="217">
        <v>5.5</v>
      </c>
      <c r="AH307" s="204">
        <v>5</v>
      </c>
      <c r="AI307" s="112"/>
      <c r="AJ307" s="112"/>
      <c r="AK307" s="112"/>
      <c r="AL307" s="112"/>
      <c r="AM307" s="112"/>
      <c r="AN307" s="52"/>
      <c r="AO307" s="112"/>
      <c r="AP307" s="112"/>
    </row>
    <row r="308" ht="24.75" hidden="1" spans="1:42">
      <c r="A308" s="215" t="s">
        <v>73</v>
      </c>
      <c r="B308" s="203" t="s">
        <v>217</v>
      </c>
      <c r="C308" s="216" t="s">
        <v>193</v>
      </c>
      <c r="D308" s="218"/>
      <c r="E308" s="219"/>
      <c r="F308" s="219"/>
      <c r="G308" s="219"/>
      <c r="H308" s="219"/>
      <c r="I308" s="219"/>
      <c r="J308" s="219"/>
      <c r="K308" s="219"/>
      <c r="L308" s="217"/>
      <c r="M308" s="217"/>
      <c r="N308" s="217"/>
      <c r="O308" s="217"/>
      <c r="P308" s="217"/>
      <c r="Q308" s="217"/>
      <c r="R308" s="217"/>
      <c r="S308" s="217"/>
      <c r="T308" s="217"/>
      <c r="U308" s="217"/>
      <c r="V308" s="217"/>
      <c r="W308" s="217"/>
      <c r="X308" s="217"/>
      <c r="Y308" s="217"/>
      <c r="Z308" s="217"/>
      <c r="AA308" s="217"/>
      <c r="AB308" s="219">
        <v>4</v>
      </c>
      <c r="AC308" s="219">
        <v>4</v>
      </c>
      <c r="AD308" s="219">
        <v>4</v>
      </c>
      <c r="AE308" s="219">
        <v>4</v>
      </c>
      <c r="AF308" s="219">
        <v>4</v>
      </c>
      <c r="AG308" s="219">
        <v>4</v>
      </c>
      <c r="AH308" s="204">
        <v>4</v>
      </c>
      <c r="AI308" s="112">
        <f>IF(A308="","",COUNTIF(D308:AH309,"&gt;2")/2)</f>
        <v>7</v>
      </c>
      <c r="AJ308" s="112">
        <f>SUMPRODUCT(IFERROR((IFERROR(WEEKDAY($D$3:$AH$3,2),999)&lt;6)*D308:AH309,0))</f>
        <v>42.5</v>
      </c>
      <c r="AK308" s="112">
        <f>SUMPRODUCT((IFERROR(WEEKDAY($D$3:$AH$3,2),999)&lt;6)*D310:AH310)</f>
        <v>23</v>
      </c>
      <c r="AL308" s="112">
        <f>SUMPRODUCT(IFERROR((IFERROR(WEEKDAY($D$3:$AH$3,2),0)&gt;5)*D308:AH310,0))</f>
        <v>26.5</v>
      </c>
      <c r="AM308" s="112">
        <f>SUM(D308:AH310)</f>
        <v>92</v>
      </c>
      <c r="AN308" s="52" t="s">
        <v>189</v>
      </c>
      <c r="AO308" s="112">
        <f>SUMPRODUCT((IFERROR((D308:AH308+D309:AH309+D310:AH310),0)&gt;8)*1,IFERROR((D308:AH308+D309:AH309+D310:AH310-8),0))</f>
        <v>36</v>
      </c>
      <c r="AP308" s="112">
        <f>AM308-AO308</f>
        <v>56</v>
      </c>
    </row>
    <row r="309" ht="24.75" hidden="1" spans="1:42">
      <c r="A309" s="215"/>
      <c r="B309" s="203"/>
      <c r="C309" s="216" t="s">
        <v>194</v>
      </c>
      <c r="D309" s="218"/>
      <c r="E309" s="219"/>
      <c r="F309" s="219"/>
      <c r="G309" s="219"/>
      <c r="H309" s="219"/>
      <c r="I309" s="219"/>
      <c r="J309" s="219"/>
      <c r="K309" s="219"/>
      <c r="L309" s="217"/>
      <c r="M309" s="217"/>
      <c r="N309" s="217"/>
      <c r="O309" s="217"/>
      <c r="P309" s="217"/>
      <c r="Q309" s="217"/>
      <c r="R309" s="217"/>
      <c r="S309" s="217"/>
      <c r="T309" s="217"/>
      <c r="U309" s="217"/>
      <c r="V309" s="217"/>
      <c r="W309" s="217"/>
      <c r="X309" s="217"/>
      <c r="Y309" s="217"/>
      <c r="Z309" s="217"/>
      <c r="AA309" s="217"/>
      <c r="AB309" s="219">
        <v>4.5</v>
      </c>
      <c r="AC309" s="219">
        <v>4.5</v>
      </c>
      <c r="AD309" s="219">
        <v>4.5</v>
      </c>
      <c r="AE309" s="219">
        <v>4.5</v>
      </c>
      <c r="AF309" s="219">
        <v>4.5</v>
      </c>
      <c r="AG309" s="219">
        <v>4.5</v>
      </c>
      <c r="AH309" s="204">
        <v>4.5</v>
      </c>
      <c r="AI309" s="112"/>
      <c r="AJ309" s="112"/>
      <c r="AK309" s="112"/>
      <c r="AL309" s="112"/>
      <c r="AM309" s="112"/>
      <c r="AN309" s="52"/>
      <c r="AO309" s="112"/>
      <c r="AP309" s="112"/>
    </row>
    <row r="310" ht="24.75" hidden="1" spans="1:42">
      <c r="A310" s="220"/>
      <c r="B310" s="203"/>
      <c r="C310" s="216" t="s">
        <v>190</v>
      </c>
      <c r="D310" s="218"/>
      <c r="E310" s="219"/>
      <c r="F310" s="219"/>
      <c r="G310" s="219"/>
      <c r="H310" s="219"/>
      <c r="I310" s="219"/>
      <c r="J310" s="219"/>
      <c r="K310" s="219"/>
      <c r="L310" s="217"/>
      <c r="M310" s="217"/>
      <c r="N310" s="217"/>
      <c r="O310" s="217"/>
      <c r="P310" s="217"/>
      <c r="Q310" s="217"/>
      <c r="R310" s="217"/>
      <c r="S310" s="217"/>
      <c r="T310" s="217"/>
      <c r="U310" s="217"/>
      <c r="V310" s="217"/>
      <c r="W310" s="217"/>
      <c r="X310" s="217"/>
      <c r="Y310" s="217"/>
      <c r="Z310" s="217"/>
      <c r="AA310" s="219"/>
      <c r="AB310" s="219">
        <v>4</v>
      </c>
      <c r="AC310" s="219">
        <v>5</v>
      </c>
      <c r="AD310" s="219">
        <v>4.5</v>
      </c>
      <c r="AE310" s="219">
        <v>4</v>
      </c>
      <c r="AF310" s="219">
        <v>5.5</v>
      </c>
      <c r="AG310" s="219">
        <v>5.5</v>
      </c>
      <c r="AH310" s="204">
        <v>4</v>
      </c>
      <c r="AI310" s="112"/>
      <c r="AJ310" s="112"/>
      <c r="AK310" s="112"/>
      <c r="AL310" s="112"/>
      <c r="AM310" s="112"/>
      <c r="AN310" s="52"/>
      <c r="AO310" s="112"/>
      <c r="AP310" s="112"/>
    </row>
    <row r="311" ht="24.75" hidden="1" spans="1:42">
      <c r="A311" s="215" t="s">
        <v>77</v>
      </c>
      <c r="B311" s="203" t="s">
        <v>217</v>
      </c>
      <c r="C311" s="216" t="s">
        <v>193</v>
      </c>
      <c r="D311" s="217"/>
      <c r="E311" s="219"/>
      <c r="F311" s="219"/>
      <c r="G311" s="219"/>
      <c r="H311" s="219"/>
      <c r="I311" s="219"/>
      <c r="J311" s="219"/>
      <c r="K311" s="219"/>
      <c r="L311" s="219"/>
      <c r="M311" s="219"/>
      <c r="N311" s="219"/>
      <c r="O311" s="219"/>
      <c r="P311" s="219"/>
      <c r="Q311" s="219"/>
      <c r="R311" s="219"/>
      <c r="S311" s="217"/>
      <c r="T311" s="217"/>
      <c r="U311" s="219"/>
      <c r="V311" s="219"/>
      <c r="W311" s="219"/>
      <c r="X311" s="219"/>
      <c r="Y311" s="219"/>
      <c r="Z311" s="219"/>
      <c r="AA311" s="219">
        <v>3</v>
      </c>
      <c r="AB311" s="219">
        <v>4</v>
      </c>
      <c r="AC311" s="219">
        <v>4</v>
      </c>
      <c r="AD311" s="219">
        <v>4</v>
      </c>
      <c r="AE311" s="219">
        <v>4</v>
      </c>
      <c r="AF311" s="219">
        <v>4</v>
      </c>
      <c r="AG311" s="219">
        <v>4</v>
      </c>
      <c r="AH311" s="204">
        <v>4</v>
      </c>
      <c r="AI311" s="112">
        <f>IF(A311="","",COUNTIF(D311:AH312,"&gt;2")/2)</f>
        <v>8</v>
      </c>
      <c r="AJ311" s="112">
        <f>SUMPRODUCT(IFERROR((IFERROR(WEEKDAY($D$3:$AH$3,2),999)&lt;6)*D311:AH312,0))</f>
        <v>47</v>
      </c>
      <c r="AK311" s="112">
        <f>SUMPRODUCT((IFERROR(WEEKDAY($D$3:$AH$3,2),999)&lt;6)*D313:AH313)</f>
        <v>17</v>
      </c>
      <c r="AL311" s="112">
        <f>SUMPRODUCT(IFERROR((IFERROR(WEEKDAY($D$3:$AH$3,2),0)&gt;5)*D311:AH313,0))</f>
        <v>21.5</v>
      </c>
      <c r="AM311" s="112">
        <f>SUM(D311:AH313)</f>
        <v>85.5</v>
      </c>
      <c r="AN311" s="52" t="s">
        <v>189</v>
      </c>
      <c r="AO311" s="112">
        <f>SUMPRODUCT((IFERROR((D311:AH311+D312:AH312+D313:AH313),0)&gt;8)*1,IFERROR((D311:AH311+D312:AH312+D313:AH313-8),0))</f>
        <v>21.5</v>
      </c>
      <c r="AP311" s="112">
        <f>AM311-AO311</f>
        <v>64</v>
      </c>
    </row>
    <row r="312" ht="24.75" hidden="1" spans="1:42">
      <c r="A312" s="215"/>
      <c r="B312" s="203"/>
      <c r="C312" s="216" t="s">
        <v>194</v>
      </c>
      <c r="D312" s="217"/>
      <c r="E312" s="219"/>
      <c r="F312" s="219"/>
      <c r="G312" s="219"/>
      <c r="H312" s="219"/>
      <c r="I312" s="219"/>
      <c r="J312" s="219"/>
      <c r="K312" s="219"/>
      <c r="L312" s="219"/>
      <c r="M312" s="219"/>
      <c r="N312" s="219"/>
      <c r="O312" s="219"/>
      <c r="P312" s="219"/>
      <c r="Q312" s="219"/>
      <c r="R312" s="219"/>
      <c r="S312" s="217"/>
      <c r="T312" s="217"/>
      <c r="U312" s="219"/>
      <c r="V312" s="219"/>
      <c r="W312" s="219"/>
      <c r="X312" s="219"/>
      <c r="Y312" s="219"/>
      <c r="Z312" s="219"/>
      <c r="AA312" s="219">
        <v>4</v>
      </c>
      <c r="AB312" s="219">
        <v>4</v>
      </c>
      <c r="AC312" s="219">
        <v>4</v>
      </c>
      <c r="AD312" s="219">
        <v>4</v>
      </c>
      <c r="AE312" s="219">
        <v>4</v>
      </c>
      <c r="AF312" s="219">
        <v>4</v>
      </c>
      <c r="AG312" s="219">
        <v>4</v>
      </c>
      <c r="AH312" s="204">
        <v>4</v>
      </c>
      <c r="AI312" s="112"/>
      <c r="AJ312" s="112"/>
      <c r="AK312" s="112"/>
      <c r="AL312" s="112"/>
      <c r="AM312" s="112"/>
      <c r="AN312" s="52"/>
      <c r="AO312" s="112"/>
      <c r="AP312" s="112"/>
    </row>
    <row r="313" ht="24.75" hidden="1" spans="1:42">
      <c r="A313" s="220"/>
      <c r="B313" s="203"/>
      <c r="C313" s="222" t="s">
        <v>190</v>
      </c>
      <c r="D313" s="217"/>
      <c r="E313" s="219"/>
      <c r="F313" s="219"/>
      <c r="G313" s="219"/>
      <c r="H313" s="219"/>
      <c r="I313" s="219"/>
      <c r="J313" s="219"/>
      <c r="K313" s="219"/>
      <c r="L313" s="219"/>
      <c r="M313" s="229"/>
      <c r="N313" s="219"/>
      <c r="O313" s="219"/>
      <c r="P313" s="219"/>
      <c r="Q313" s="219"/>
      <c r="R313" s="221"/>
      <c r="S313" s="221"/>
      <c r="T313" s="221"/>
      <c r="U313" s="219"/>
      <c r="V313" s="219"/>
      <c r="W313" s="219"/>
      <c r="X313" s="219"/>
      <c r="Y313" s="219"/>
      <c r="Z313" s="219"/>
      <c r="AA313" s="219">
        <v>3</v>
      </c>
      <c r="AB313" s="219">
        <v>2</v>
      </c>
      <c r="AC313" s="219">
        <v>1.5</v>
      </c>
      <c r="AD313" s="219">
        <v>4</v>
      </c>
      <c r="AE313" s="219">
        <v>2</v>
      </c>
      <c r="AF313" s="219">
        <v>5.5</v>
      </c>
      <c r="AG313" s="219">
        <v>1</v>
      </c>
      <c r="AH313" s="204">
        <v>3.5</v>
      </c>
      <c r="AI313" s="112"/>
      <c r="AJ313" s="112"/>
      <c r="AK313" s="112"/>
      <c r="AL313" s="112"/>
      <c r="AM313" s="112"/>
      <c r="AN313" s="52"/>
      <c r="AO313" s="112"/>
      <c r="AP313" s="112"/>
    </row>
    <row r="314" ht="21" hidden="1" spans="1:42">
      <c r="A314" s="223" t="s">
        <v>82</v>
      </c>
      <c r="B314" s="203" t="s">
        <v>217</v>
      </c>
      <c r="C314" s="224" t="s">
        <v>193</v>
      </c>
      <c r="D314" s="225">
        <v>4</v>
      </c>
      <c r="E314" s="225">
        <v>4</v>
      </c>
      <c r="F314" s="225">
        <v>4</v>
      </c>
      <c r="G314" s="225">
        <v>4</v>
      </c>
      <c r="H314" s="225">
        <v>4</v>
      </c>
      <c r="I314" s="225">
        <v>4</v>
      </c>
      <c r="J314" s="225">
        <v>4</v>
      </c>
      <c r="K314" s="225">
        <v>4</v>
      </c>
      <c r="L314" s="225">
        <v>4</v>
      </c>
      <c r="M314" s="225">
        <v>4</v>
      </c>
      <c r="N314" s="225">
        <v>4</v>
      </c>
      <c r="O314" s="225">
        <v>4</v>
      </c>
      <c r="P314" s="227">
        <v>0</v>
      </c>
      <c r="Q314" s="225">
        <v>4</v>
      </c>
      <c r="R314" s="225">
        <v>4</v>
      </c>
      <c r="S314" s="225">
        <v>4</v>
      </c>
      <c r="T314" s="225">
        <v>4</v>
      </c>
      <c r="U314" s="227">
        <v>0</v>
      </c>
      <c r="V314" s="225">
        <v>4</v>
      </c>
      <c r="W314" s="225">
        <v>4</v>
      </c>
      <c r="X314" s="225">
        <v>4</v>
      </c>
      <c r="Y314" s="225">
        <v>4</v>
      </c>
      <c r="Z314" s="225">
        <v>4</v>
      </c>
      <c r="AA314" s="225">
        <v>4</v>
      </c>
      <c r="AB314" s="225">
        <v>4</v>
      </c>
      <c r="AC314" s="225">
        <v>4</v>
      </c>
      <c r="AD314" s="225">
        <v>4</v>
      </c>
      <c r="AE314" s="225">
        <v>4</v>
      </c>
      <c r="AF314" s="225">
        <v>4</v>
      </c>
      <c r="AG314" s="225">
        <v>4</v>
      </c>
      <c r="AH314" s="227">
        <v>3</v>
      </c>
      <c r="AI314" s="112">
        <f>IF(A314="","",COUNTIF(D314:AH315,"&gt;2")/2)</f>
        <v>27.5</v>
      </c>
      <c r="AJ314" s="112">
        <f>SUMPRODUCT(IFERROR((IFERROR(WEEKDAY($D$3:$AH$3,2),999)&lt;6)*D314:AH315,0))</f>
        <v>168</v>
      </c>
      <c r="AK314" s="112">
        <f>SUMPRODUCT((IFERROR(WEEKDAY($D$3:$AH$3,2),999)&lt;6)*D316:AH316)</f>
        <v>45</v>
      </c>
      <c r="AL314" s="112">
        <f>SUMPRODUCT(IFERROR((IFERROR(WEEKDAY($D$3:$AH$3,2),0)&gt;5)*D314:AH316,0))</f>
        <v>68</v>
      </c>
      <c r="AM314" s="112">
        <f>SUM(D314:AH316)</f>
        <v>281</v>
      </c>
      <c r="AN314" s="52" t="s">
        <v>189</v>
      </c>
      <c r="AO314" s="112">
        <f>SUMPRODUCT((IFERROR((D314:AH314+D315:AH315+D316:AH316),0)&gt;8)*1,IFERROR((D314:AH314+D315:AH315+D316:AH316-8),0))</f>
        <v>59</v>
      </c>
      <c r="AP314" s="112">
        <f>AM314-AO314</f>
        <v>222</v>
      </c>
    </row>
    <row r="315" ht="21" hidden="1" spans="1:42">
      <c r="A315" s="223"/>
      <c r="B315" s="203"/>
      <c r="C315" s="224" t="s">
        <v>194</v>
      </c>
      <c r="D315" s="225">
        <v>4</v>
      </c>
      <c r="E315" s="225">
        <v>4</v>
      </c>
      <c r="F315" s="225">
        <v>4</v>
      </c>
      <c r="G315" s="225">
        <v>4</v>
      </c>
      <c r="H315" s="225">
        <v>4</v>
      </c>
      <c r="I315" s="225">
        <v>4</v>
      </c>
      <c r="J315" s="225">
        <v>4</v>
      </c>
      <c r="K315" s="225">
        <v>4</v>
      </c>
      <c r="L315" s="225">
        <v>4</v>
      </c>
      <c r="M315" s="225">
        <v>4</v>
      </c>
      <c r="N315" s="225">
        <v>4</v>
      </c>
      <c r="O315" s="225">
        <v>4</v>
      </c>
      <c r="P315" s="227">
        <v>0</v>
      </c>
      <c r="Q315" s="225">
        <v>1</v>
      </c>
      <c r="R315" s="225">
        <v>4</v>
      </c>
      <c r="S315" s="225">
        <v>4</v>
      </c>
      <c r="T315" s="225">
        <v>4</v>
      </c>
      <c r="U315" s="227">
        <v>0</v>
      </c>
      <c r="V315" s="225">
        <v>4</v>
      </c>
      <c r="W315" s="225">
        <v>4</v>
      </c>
      <c r="X315" s="225">
        <v>4</v>
      </c>
      <c r="Y315" s="225">
        <v>4</v>
      </c>
      <c r="Z315" s="225">
        <v>4</v>
      </c>
      <c r="AA315" s="225">
        <v>4</v>
      </c>
      <c r="AB315" s="225">
        <v>4</v>
      </c>
      <c r="AC315" s="225">
        <v>2</v>
      </c>
      <c r="AD315" s="225">
        <v>4</v>
      </c>
      <c r="AE315" s="225">
        <v>4</v>
      </c>
      <c r="AF315" s="225">
        <v>4</v>
      </c>
      <c r="AG315" s="225">
        <v>4</v>
      </c>
      <c r="AH315" s="227"/>
      <c r="AI315" s="112"/>
      <c r="AJ315" s="112"/>
      <c r="AK315" s="112"/>
      <c r="AL315" s="112"/>
      <c r="AM315" s="112"/>
      <c r="AN315" s="52"/>
      <c r="AO315" s="112"/>
      <c r="AP315" s="112"/>
    </row>
    <row r="316" ht="21" hidden="1" spans="1:42">
      <c r="A316" s="226"/>
      <c r="B316" s="203"/>
      <c r="C316" s="224" t="s">
        <v>190</v>
      </c>
      <c r="D316" s="225"/>
      <c r="E316" s="225">
        <v>1</v>
      </c>
      <c r="F316" s="225">
        <v>3</v>
      </c>
      <c r="G316" s="225">
        <v>3</v>
      </c>
      <c r="H316" s="225">
        <v>3</v>
      </c>
      <c r="I316" s="225">
        <v>2</v>
      </c>
      <c r="J316" s="225">
        <v>2</v>
      </c>
      <c r="K316" s="225">
        <v>2</v>
      </c>
      <c r="L316" s="225">
        <v>3</v>
      </c>
      <c r="M316" s="225">
        <v>1</v>
      </c>
      <c r="N316" s="225">
        <v>3</v>
      </c>
      <c r="O316" s="227"/>
      <c r="P316" s="227">
        <v>0</v>
      </c>
      <c r="Q316" s="227"/>
      <c r="R316" s="225">
        <v>3</v>
      </c>
      <c r="S316" s="225">
        <v>3</v>
      </c>
      <c r="T316" s="225"/>
      <c r="U316" s="227">
        <v>0</v>
      </c>
      <c r="V316" s="225">
        <v>3</v>
      </c>
      <c r="W316" s="225">
        <v>3</v>
      </c>
      <c r="X316" s="225">
        <v>3</v>
      </c>
      <c r="Y316" s="225">
        <v>3</v>
      </c>
      <c r="Z316" s="225">
        <v>3</v>
      </c>
      <c r="AA316" s="225">
        <v>2</v>
      </c>
      <c r="AB316" s="225">
        <v>2</v>
      </c>
      <c r="AC316" s="227"/>
      <c r="AD316" s="225">
        <v>3</v>
      </c>
      <c r="AE316" s="225">
        <v>2</v>
      </c>
      <c r="AF316" s="225">
        <v>3</v>
      </c>
      <c r="AG316" s="225">
        <v>3</v>
      </c>
      <c r="AH316" s="227"/>
      <c r="AI316" s="112"/>
      <c r="AJ316" s="112"/>
      <c r="AK316" s="112"/>
      <c r="AL316" s="112"/>
      <c r="AM316" s="112"/>
      <c r="AN316" s="52"/>
      <c r="AO316" s="112"/>
      <c r="AP316" s="112"/>
    </row>
    <row r="317" ht="21" hidden="1" spans="1:42">
      <c r="A317" s="223" t="s">
        <v>66</v>
      </c>
      <c r="B317" s="203" t="s">
        <v>217</v>
      </c>
      <c r="C317" s="224" t="s">
        <v>193</v>
      </c>
      <c r="D317" s="227">
        <v>4</v>
      </c>
      <c r="E317" s="227">
        <v>4</v>
      </c>
      <c r="F317" s="227">
        <v>4</v>
      </c>
      <c r="G317" s="227">
        <v>4</v>
      </c>
      <c r="H317" s="227">
        <v>4</v>
      </c>
      <c r="I317" s="227">
        <v>4</v>
      </c>
      <c r="J317" s="227">
        <v>4</v>
      </c>
      <c r="K317" s="227">
        <v>4</v>
      </c>
      <c r="L317" s="227">
        <v>4</v>
      </c>
      <c r="M317" s="227">
        <v>4</v>
      </c>
      <c r="N317" s="227">
        <v>4</v>
      </c>
      <c r="O317" s="227">
        <v>4</v>
      </c>
      <c r="P317" s="227">
        <v>4</v>
      </c>
      <c r="Q317" s="227">
        <v>4</v>
      </c>
      <c r="R317" s="227">
        <v>4</v>
      </c>
      <c r="S317" s="227">
        <v>4</v>
      </c>
      <c r="T317" s="227">
        <v>0</v>
      </c>
      <c r="U317" s="227">
        <v>0</v>
      </c>
      <c r="V317" s="227">
        <v>0</v>
      </c>
      <c r="W317" s="227">
        <v>4</v>
      </c>
      <c r="X317" s="227">
        <v>4</v>
      </c>
      <c r="Y317" s="227">
        <v>4</v>
      </c>
      <c r="Z317" s="227">
        <v>4</v>
      </c>
      <c r="AA317" s="227">
        <v>4</v>
      </c>
      <c r="AB317" s="227">
        <v>4</v>
      </c>
      <c r="AC317" s="227">
        <v>4</v>
      </c>
      <c r="AD317" s="227">
        <v>4</v>
      </c>
      <c r="AE317" s="227">
        <v>4</v>
      </c>
      <c r="AF317" s="227">
        <v>4</v>
      </c>
      <c r="AG317" s="227">
        <v>4</v>
      </c>
      <c r="AH317" s="227">
        <v>4</v>
      </c>
      <c r="AI317" s="112">
        <f>IF(A317="","",COUNTIF(D317:AH318,"&gt;2")/2)</f>
        <v>27.5</v>
      </c>
      <c r="AJ317" s="112">
        <f>SUMPRODUCT(IFERROR((IFERROR(WEEKDAY($D$3:$AH$3,2),999)&lt;6)*D317:AH318,0))</f>
        <v>164</v>
      </c>
      <c r="AK317" s="112">
        <f>SUMPRODUCT((IFERROR(WEEKDAY($D$3:$AH$3,2),999)&lt;6)*D319:AH319)</f>
        <v>68</v>
      </c>
      <c r="AL317" s="112">
        <f>SUMPRODUCT(IFERROR((IFERROR(WEEKDAY($D$3:$AH$3,2),0)&gt;5)*D317:AH319,0))</f>
        <v>71.5</v>
      </c>
      <c r="AM317" s="112">
        <f>SUM(D317:AH319)</f>
        <v>303.5</v>
      </c>
      <c r="AN317" s="52" t="s">
        <v>189</v>
      </c>
      <c r="AO317" s="112">
        <f>SUMPRODUCT((IFERROR((D317:AH317+D318:AH318+D319:AH319),0)&gt;8)*1,IFERROR((D317:AH317+D318:AH318+D319:AH319-8),0))</f>
        <v>83.5</v>
      </c>
      <c r="AP317" s="112">
        <f>AM317-AO317</f>
        <v>220</v>
      </c>
    </row>
    <row r="318" ht="21" hidden="1" spans="1:42">
      <c r="A318" s="223"/>
      <c r="B318" s="203"/>
      <c r="C318" s="224" t="s">
        <v>194</v>
      </c>
      <c r="D318" s="227">
        <v>4</v>
      </c>
      <c r="E318" s="227">
        <v>4</v>
      </c>
      <c r="F318" s="227">
        <v>4</v>
      </c>
      <c r="G318" s="227">
        <v>4</v>
      </c>
      <c r="H318" s="227">
        <v>4</v>
      </c>
      <c r="I318" s="227">
        <v>4</v>
      </c>
      <c r="J318" s="227">
        <v>4</v>
      </c>
      <c r="K318" s="227">
        <v>4</v>
      </c>
      <c r="L318" s="227">
        <v>4</v>
      </c>
      <c r="M318" s="227">
        <v>4</v>
      </c>
      <c r="N318" s="227">
        <v>4</v>
      </c>
      <c r="O318" s="227">
        <v>4</v>
      </c>
      <c r="P318" s="227">
        <v>4</v>
      </c>
      <c r="Q318" s="227">
        <v>4</v>
      </c>
      <c r="R318" s="227">
        <v>4</v>
      </c>
      <c r="S318" s="227"/>
      <c r="T318" s="227">
        <v>0</v>
      </c>
      <c r="U318" s="227">
        <v>0</v>
      </c>
      <c r="V318" s="227">
        <v>0</v>
      </c>
      <c r="W318" s="227">
        <v>4</v>
      </c>
      <c r="X318" s="227">
        <v>4</v>
      </c>
      <c r="Y318" s="227">
        <v>4</v>
      </c>
      <c r="Z318" s="227">
        <v>4</v>
      </c>
      <c r="AA318" s="227">
        <v>4</v>
      </c>
      <c r="AB318" s="227">
        <v>4</v>
      </c>
      <c r="AC318" s="227">
        <v>4</v>
      </c>
      <c r="AD318" s="227">
        <v>4</v>
      </c>
      <c r="AE318" s="227">
        <v>4</v>
      </c>
      <c r="AF318" s="227">
        <v>4</v>
      </c>
      <c r="AG318" s="227">
        <v>4</v>
      </c>
      <c r="AH318" s="227">
        <v>4</v>
      </c>
      <c r="AI318" s="112"/>
      <c r="AJ318" s="112"/>
      <c r="AK318" s="112"/>
      <c r="AL318" s="112"/>
      <c r="AM318" s="112"/>
      <c r="AN318" s="52"/>
      <c r="AO318" s="112"/>
      <c r="AP318" s="112"/>
    </row>
    <row r="319" ht="21" hidden="1" spans="1:42">
      <c r="A319" s="226"/>
      <c r="B319" s="203"/>
      <c r="C319" s="228" t="s">
        <v>190</v>
      </c>
      <c r="D319" s="227">
        <v>5</v>
      </c>
      <c r="E319" s="227">
        <v>3</v>
      </c>
      <c r="F319" s="227">
        <v>6</v>
      </c>
      <c r="G319" s="227"/>
      <c r="H319" s="227">
        <v>7.5</v>
      </c>
      <c r="I319" s="227">
        <v>1</v>
      </c>
      <c r="J319" s="227">
        <v>4.5</v>
      </c>
      <c r="K319" s="227">
        <v>2.5</v>
      </c>
      <c r="L319" s="227">
        <v>4</v>
      </c>
      <c r="M319" s="227">
        <v>5.5</v>
      </c>
      <c r="N319" s="227">
        <v>2</v>
      </c>
      <c r="O319" s="227">
        <v>3</v>
      </c>
      <c r="P319" s="227">
        <v>0.5</v>
      </c>
      <c r="Q319" s="227">
        <v>4</v>
      </c>
      <c r="R319" s="227">
        <v>5.5</v>
      </c>
      <c r="S319" s="227"/>
      <c r="T319" s="227">
        <v>0</v>
      </c>
      <c r="U319" s="227">
        <v>0</v>
      </c>
      <c r="V319" s="227">
        <v>0</v>
      </c>
      <c r="W319" s="227"/>
      <c r="X319" s="227">
        <v>3</v>
      </c>
      <c r="Y319" s="227">
        <v>2</v>
      </c>
      <c r="Z319" s="227">
        <v>3</v>
      </c>
      <c r="AA319" s="227">
        <v>3</v>
      </c>
      <c r="AB319" s="227">
        <v>4</v>
      </c>
      <c r="AC319" s="227">
        <v>3</v>
      </c>
      <c r="AD319" s="227">
        <v>0.5</v>
      </c>
      <c r="AE319" s="227">
        <v>3</v>
      </c>
      <c r="AF319" s="227">
        <v>2</v>
      </c>
      <c r="AG319" s="227">
        <v>6</v>
      </c>
      <c r="AH319" s="227"/>
      <c r="AI319" s="112"/>
      <c r="AJ319" s="112"/>
      <c r="AK319" s="112"/>
      <c r="AL319" s="112"/>
      <c r="AM319" s="112"/>
      <c r="AN319" s="52"/>
      <c r="AO319" s="112"/>
      <c r="AP319" s="112"/>
    </row>
    <row r="320" ht="21" hidden="1" spans="1:42">
      <c r="A320" s="223" t="s">
        <v>68</v>
      </c>
      <c r="B320" s="203" t="s">
        <v>217</v>
      </c>
      <c r="C320" s="224" t="s">
        <v>193</v>
      </c>
      <c r="D320" s="227">
        <v>4</v>
      </c>
      <c r="E320" s="227">
        <v>4</v>
      </c>
      <c r="F320" s="227"/>
      <c r="G320" s="227">
        <v>4</v>
      </c>
      <c r="H320" s="227">
        <v>4</v>
      </c>
      <c r="I320" s="227">
        <v>4</v>
      </c>
      <c r="J320" s="227">
        <v>4</v>
      </c>
      <c r="K320" s="227">
        <v>4</v>
      </c>
      <c r="L320" s="227">
        <v>4</v>
      </c>
      <c r="M320" s="227">
        <v>4</v>
      </c>
      <c r="N320" s="227">
        <v>0</v>
      </c>
      <c r="O320" s="227">
        <v>4</v>
      </c>
      <c r="P320" s="227">
        <v>4</v>
      </c>
      <c r="Q320" s="227">
        <v>4</v>
      </c>
      <c r="R320" s="227">
        <v>4</v>
      </c>
      <c r="S320" s="227">
        <v>4</v>
      </c>
      <c r="T320" s="227">
        <v>4</v>
      </c>
      <c r="U320" s="227">
        <v>4</v>
      </c>
      <c r="V320" s="227">
        <v>4</v>
      </c>
      <c r="W320" s="227">
        <v>4</v>
      </c>
      <c r="X320" s="227">
        <v>4</v>
      </c>
      <c r="Y320" s="227">
        <v>4</v>
      </c>
      <c r="Z320" s="227">
        <v>4</v>
      </c>
      <c r="AA320" s="227">
        <v>4</v>
      </c>
      <c r="AB320" s="227">
        <v>4</v>
      </c>
      <c r="AC320" s="227">
        <v>4</v>
      </c>
      <c r="AD320" s="227">
        <v>4</v>
      </c>
      <c r="AE320" s="227">
        <v>4</v>
      </c>
      <c r="AF320" s="227">
        <v>4</v>
      </c>
      <c r="AG320" s="227">
        <v>4</v>
      </c>
      <c r="AH320" s="227">
        <v>4</v>
      </c>
      <c r="AI320" s="112">
        <f>IF(A320="","",COUNTIF(D320:AH321,"&gt;2")/2)</f>
        <v>29</v>
      </c>
      <c r="AJ320" s="112">
        <f>SUMPRODUCT(IFERROR((IFERROR(WEEKDAY($D$3:$AH$3,2),999)&lt;6)*D320:AH321,0))</f>
        <v>167</v>
      </c>
      <c r="AK320" s="112">
        <f>SUMPRODUCT((IFERROR(WEEKDAY($D$3:$AH$3,2),999)&lt;6)*D322:AH322)</f>
        <v>54</v>
      </c>
      <c r="AL320" s="112">
        <f>SUMPRODUCT(IFERROR((IFERROR(WEEKDAY($D$3:$AH$3,2),0)&gt;5)*D320:AH322,0))</f>
        <v>80.5</v>
      </c>
      <c r="AM320" s="112">
        <f>SUM(D320:AH322)</f>
        <v>301.5</v>
      </c>
      <c r="AN320" s="52" t="s">
        <v>189</v>
      </c>
      <c r="AO320" s="112">
        <f>SUMPRODUCT((IFERROR((D320:AH320+D321:AH321+D322:AH322),0)&gt;8)*1,IFERROR((D320:AH320+D321:AH321+D322:AH322-8),0))</f>
        <v>67.5</v>
      </c>
      <c r="AP320" s="112">
        <f>AM320-AO320</f>
        <v>234</v>
      </c>
    </row>
    <row r="321" ht="21" hidden="1" spans="1:42">
      <c r="A321" s="223"/>
      <c r="B321" s="203"/>
      <c r="C321" s="224" t="s">
        <v>194</v>
      </c>
      <c r="D321" s="227">
        <v>4</v>
      </c>
      <c r="E321" s="227">
        <v>4</v>
      </c>
      <c r="F321" s="227">
        <v>4</v>
      </c>
      <c r="G321" s="227">
        <v>4</v>
      </c>
      <c r="H321" s="227">
        <v>4</v>
      </c>
      <c r="I321" s="227">
        <v>4</v>
      </c>
      <c r="J321" s="227">
        <v>4</v>
      </c>
      <c r="K321" s="227">
        <v>4</v>
      </c>
      <c r="L321" s="227">
        <v>4</v>
      </c>
      <c r="M321" s="227">
        <v>4</v>
      </c>
      <c r="N321" s="227">
        <v>0</v>
      </c>
      <c r="O321" s="227">
        <v>4</v>
      </c>
      <c r="P321" s="227">
        <v>4</v>
      </c>
      <c r="Q321" s="227">
        <v>4</v>
      </c>
      <c r="R321" s="227">
        <v>4</v>
      </c>
      <c r="S321" s="227">
        <v>4</v>
      </c>
      <c r="T321" s="227">
        <v>4</v>
      </c>
      <c r="U321" s="227">
        <v>4</v>
      </c>
      <c r="V321" s="227">
        <v>4</v>
      </c>
      <c r="W321" s="227">
        <v>4</v>
      </c>
      <c r="X321" s="227">
        <v>3</v>
      </c>
      <c r="Y321" s="227">
        <v>4</v>
      </c>
      <c r="Z321" s="227">
        <v>4</v>
      </c>
      <c r="AA321" s="227">
        <v>4</v>
      </c>
      <c r="AB321" s="227">
        <v>4</v>
      </c>
      <c r="AC321" s="227">
        <v>4</v>
      </c>
      <c r="AD321" s="227">
        <v>4</v>
      </c>
      <c r="AE321" s="227">
        <v>4</v>
      </c>
      <c r="AF321" s="227">
        <v>4</v>
      </c>
      <c r="AG321" s="227">
        <v>4</v>
      </c>
      <c r="AH321" s="227"/>
      <c r="AI321" s="112"/>
      <c r="AJ321" s="112"/>
      <c r="AK321" s="112"/>
      <c r="AL321" s="112"/>
      <c r="AM321" s="112"/>
      <c r="AN321" s="52"/>
      <c r="AO321" s="112"/>
      <c r="AP321" s="112"/>
    </row>
    <row r="322" ht="21" hidden="1" spans="1:42">
      <c r="A322" s="226"/>
      <c r="B322" s="203"/>
      <c r="C322" s="228" t="s">
        <v>190</v>
      </c>
      <c r="D322" s="227">
        <v>3</v>
      </c>
      <c r="E322" s="227">
        <v>3</v>
      </c>
      <c r="F322" s="227">
        <v>3</v>
      </c>
      <c r="G322" s="227">
        <v>3</v>
      </c>
      <c r="H322" s="227">
        <v>3</v>
      </c>
      <c r="I322" s="227">
        <v>2</v>
      </c>
      <c r="J322" s="227">
        <v>3</v>
      </c>
      <c r="K322" s="227">
        <v>3</v>
      </c>
      <c r="L322" s="227">
        <v>3</v>
      </c>
      <c r="M322" s="227">
        <v>3</v>
      </c>
      <c r="N322" s="227">
        <v>0</v>
      </c>
      <c r="O322" s="227">
        <v>3</v>
      </c>
      <c r="P322" s="227">
        <v>1</v>
      </c>
      <c r="Q322" s="227">
        <v>3</v>
      </c>
      <c r="R322" s="227">
        <v>3</v>
      </c>
      <c r="S322" s="227">
        <v>3</v>
      </c>
      <c r="T322" s="227">
        <v>2</v>
      </c>
      <c r="U322" s="227">
        <v>3</v>
      </c>
      <c r="V322" s="227">
        <v>2</v>
      </c>
      <c r="W322" s="227">
        <v>0.5</v>
      </c>
      <c r="X322" s="227"/>
      <c r="Y322" s="227">
        <v>3</v>
      </c>
      <c r="Z322" s="227">
        <v>3</v>
      </c>
      <c r="AA322" s="227">
        <v>1</v>
      </c>
      <c r="AB322" s="227">
        <v>3</v>
      </c>
      <c r="AC322" s="227">
        <v>3</v>
      </c>
      <c r="AD322" s="227">
        <v>2</v>
      </c>
      <c r="AE322" s="227">
        <v>1</v>
      </c>
      <c r="AF322" s="227">
        <v>2</v>
      </c>
      <c r="AG322" s="227">
        <v>3</v>
      </c>
      <c r="AH322" s="227"/>
      <c r="AI322" s="112"/>
      <c r="AJ322" s="112"/>
      <c r="AK322" s="112"/>
      <c r="AL322" s="112"/>
      <c r="AM322" s="112"/>
      <c r="AN322" s="52"/>
      <c r="AO322" s="112"/>
      <c r="AP322" s="112"/>
    </row>
    <row r="323" ht="21" hidden="1" spans="1:42">
      <c r="A323" s="223" t="s">
        <v>67</v>
      </c>
      <c r="B323" s="203" t="s">
        <v>217</v>
      </c>
      <c r="C323" s="224" t="s">
        <v>193</v>
      </c>
      <c r="D323" s="227">
        <v>4</v>
      </c>
      <c r="E323" s="227">
        <v>4</v>
      </c>
      <c r="F323" s="227"/>
      <c r="G323" s="227">
        <v>4</v>
      </c>
      <c r="H323" s="227">
        <v>4</v>
      </c>
      <c r="I323" s="227">
        <v>4</v>
      </c>
      <c r="J323" s="227">
        <v>4</v>
      </c>
      <c r="K323" s="227">
        <v>4</v>
      </c>
      <c r="L323" s="227">
        <v>4</v>
      </c>
      <c r="M323" s="227">
        <v>4</v>
      </c>
      <c r="N323" s="227">
        <v>0</v>
      </c>
      <c r="O323" s="227">
        <v>4</v>
      </c>
      <c r="P323" s="227">
        <v>4</v>
      </c>
      <c r="Q323" s="227">
        <v>4</v>
      </c>
      <c r="R323" s="227">
        <v>4</v>
      </c>
      <c r="S323" s="227">
        <v>4</v>
      </c>
      <c r="T323" s="227">
        <v>4</v>
      </c>
      <c r="U323" s="227">
        <v>4</v>
      </c>
      <c r="V323" s="227">
        <v>4</v>
      </c>
      <c r="W323" s="227">
        <v>0</v>
      </c>
      <c r="X323" s="227">
        <v>4</v>
      </c>
      <c r="Y323" s="227">
        <v>4</v>
      </c>
      <c r="Z323" s="227">
        <v>4</v>
      </c>
      <c r="AA323" s="227">
        <v>4</v>
      </c>
      <c r="AB323" s="227">
        <v>4</v>
      </c>
      <c r="AC323" s="227">
        <v>4</v>
      </c>
      <c r="AD323" s="227">
        <v>4</v>
      </c>
      <c r="AE323" s="227">
        <v>0</v>
      </c>
      <c r="AF323" s="227">
        <v>4</v>
      </c>
      <c r="AG323" s="227">
        <v>4</v>
      </c>
      <c r="AH323" s="227">
        <v>4</v>
      </c>
      <c r="AI323" s="112">
        <f>IF(A323="","",COUNTIF(D323:AH324,"&gt;2")/2)</f>
        <v>26.5</v>
      </c>
      <c r="AJ323" s="112">
        <f>SUMPRODUCT(IFERROR((IFERROR(WEEKDAY($D$3:$AH$3,2),999)&lt;6)*D323:AH324,0))</f>
        <v>160</v>
      </c>
      <c r="AK323" s="112">
        <f>SUMPRODUCT((IFERROR(WEEKDAY($D$3:$AH$3,2),999)&lt;6)*D325:AH325)</f>
        <v>57.5</v>
      </c>
      <c r="AL323" s="112">
        <f>SUMPRODUCT(IFERROR((IFERROR(WEEKDAY($D$3:$AH$3,2),0)&gt;5)*D323:AH325,0))</f>
        <v>68</v>
      </c>
      <c r="AM323" s="112">
        <f>SUM(D323:AH325)</f>
        <v>285.5</v>
      </c>
      <c r="AN323" s="52" t="s">
        <v>189</v>
      </c>
      <c r="AO323" s="112">
        <f>SUMPRODUCT((IFERROR((D323:AH323+D324:AH324+D325:AH325),0)&gt;8)*1,IFERROR((D323:AH323+D324:AH324+D325:AH325-8),0))</f>
        <v>68.5</v>
      </c>
      <c r="AP323" s="112">
        <f>AM323-AO323</f>
        <v>217</v>
      </c>
    </row>
    <row r="324" ht="21" hidden="1" spans="1:42">
      <c r="A324" s="223"/>
      <c r="B324" s="203"/>
      <c r="C324" s="224" t="s">
        <v>194</v>
      </c>
      <c r="D324" s="227">
        <v>4</v>
      </c>
      <c r="E324" s="227">
        <v>4</v>
      </c>
      <c r="F324" s="227">
        <v>4</v>
      </c>
      <c r="G324" s="227">
        <v>4</v>
      </c>
      <c r="H324" s="227">
        <v>4</v>
      </c>
      <c r="I324" s="227">
        <v>4</v>
      </c>
      <c r="J324" s="227">
        <v>4</v>
      </c>
      <c r="K324" s="227">
        <v>4</v>
      </c>
      <c r="L324" s="227">
        <v>4</v>
      </c>
      <c r="M324" s="227">
        <v>4</v>
      </c>
      <c r="N324" s="227">
        <v>0</v>
      </c>
      <c r="O324" s="227">
        <v>4</v>
      </c>
      <c r="P324" s="227">
        <v>4</v>
      </c>
      <c r="Q324" s="227">
        <v>4</v>
      </c>
      <c r="R324" s="227">
        <v>4</v>
      </c>
      <c r="S324" s="227">
        <v>4</v>
      </c>
      <c r="T324" s="227">
        <v>4</v>
      </c>
      <c r="U324" s="227">
        <v>4</v>
      </c>
      <c r="V324" s="227">
        <v>4</v>
      </c>
      <c r="W324" s="227">
        <v>0</v>
      </c>
      <c r="X324" s="227">
        <v>4</v>
      </c>
      <c r="Y324" s="227">
        <v>4</v>
      </c>
      <c r="Z324" s="227">
        <v>4</v>
      </c>
      <c r="AA324" s="227">
        <v>4</v>
      </c>
      <c r="AB324" s="227">
        <v>4</v>
      </c>
      <c r="AC324" s="227">
        <v>4</v>
      </c>
      <c r="AD324" s="227">
        <v>2</v>
      </c>
      <c r="AE324" s="227">
        <v>0</v>
      </c>
      <c r="AF324" s="227">
        <v>4</v>
      </c>
      <c r="AG324" s="227">
        <v>4</v>
      </c>
      <c r="AH324" s="227"/>
      <c r="AI324" s="112"/>
      <c r="AJ324" s="112"/>
      <c r="AK324" s="112"/>
      <c r="AL324" s="112"/>
      <c r="AM324" s="112"/>
      <c r="AN324" s="52"/>
      <c r="AO324" s="112"/>
      <c r="AP324" s="112"/>
    </row>
    <row r="325" ht="21" hidden="1" spans="1:42">
      <c r="A325" s="226"/>
      <c r="B325" s="203"/>
      <c r="C325" s="228" t="s">
        <v>190</v>
      </c>
      <c r="D325" s="227">
        <v>3</v>
      </c>
      <c r="E325" s="227">
        <v>3</v>
      </c>
      <c r="F325" s="227">
        <v>3</v>
      </c>
      <c r="G325" s="227">
        <v>3</v>
      </c>
      <c r="H325" s="227">
        <v>3</v>
      </c>
      <c r="I325" s="227">
        <v>2</v>
      </c>
      <c r="J325" s="227">
        <v>3</v>
      </c>
      <c r="K325" s="227">
        <v>3</v>
      </c>
      <c r="L325" s="227">
        <v>3</v>
      </c>
      <c r="M325" s="227">
        <v>3</v>
      </c>
      <c r="N325" s="227">
        <v>0</v>
      </c>
      <c r="O325" s="227">
        <v>3</v>
      </c>
      <c r="P325" s="227">
        <v>1</v>
      </c>
      <c r="Q325" s="227">
        <v>3</v>
      </c>
      <c r="R325" s="227">
        <v>3</v>
      </c>
      <c r="S325" s="227">
        <v>3</v>
      </c>
      <c r="T325" s="227">
        <v>3</v>
      </c>
      <c r="U325" s="227">
        <v>2</v>
      </c>
      <c r="V325" s="227">
        <v>2</v>
      </c>
      <c r="W325" s="227">
        <v>0</v>
      </c>
      <c r="X325" s="227">
        <v>3</v>
      </c>
      <c r="Y325" s="227">
        <v>2.5</v>
      </c>
      <c r="Z325" s="227">
        <v>3</v>
      </c>
      <c r="AA325" s="227">
        <v>3</v>
      </c>
      <c r="AB325" s="227">
        <v>3</v>
      </c>
      <c r="AC325" s="227">
        <v>3</v>
      </c>
      <c r="AD325" s="227"/>
      <c r="AE325" s="227">
        <v>0</v>
      </c>
      <c r="AF325" s="227">
        <v>2</v>
      </c>
      <c r="AG325" s="227">
        <v>3</v>
      </c>
      <c r="AH325" s="227"/>
      <c r="AI325" s="112"/>
      <c r="AJ325" s="112"/>
      <c r="AK325" s="112"/>
      <c r="AL325" s="112"/>
      <c r="AM325" s="112"/>
      <c r="AN325" s="52"/>
      <c r="AO325" s="112"/>
      <c r="AP325" s="112"/>
    </row>
    <row r="326" ht="21" hidden="1" spans="1:42">
      <c r="A326" s="223" t="s">
        <v>69</v>
      </c>
      <c r="B326" s="203" t="s">
        <v>217</v>
      </c>
      <c r="C326" s="224" t="s">
        <v>193</v>
      </c>
      <c r="D326" s="225">
        <v>4</v>
      </c>
      <c r="E326" s="225">
        <v>4</v>
      </c>
      <c r="F326" s="225">
        <v>4</v>
      </c>
      <c r="G326" s="225">
        <v>4</v>
      </c>
      <c r="H326" s="225">
        <v>4</v>
      </c>
      <c r="I326" s="225">
        <v>4</v>
      </c>
      <c r="J326" s="225">
        <v>4</v>
      </c>
      <c r="K326" s="225">
        <v>4</v>
      </c>
      <c r="L326" s="227">
        <v>2</v>
      </c>
      <c r="M326" s="227">
        <v>0</v>
      </c>
      <c r="N326" s="227">
        <v>0</v>
      </c>
      <c r="O326" s="227">
        <v>0</v>
      </c>
      <c r="P326" s="227">
        <v>0</v>
      </c>
      <c r="Q326" s="227">
        <v>0</v>
      </c>
      <c r="R326" s="227">
        <v>0</v>
      </c>
      <c r="S326" s="227">
        <v>0</v>
      </c>
      <c r="T326" s="227">
        <v>0</v>
      </c>
      <c r="U326" s="227">
        <v>0</v>
      </c>
      <c r="V326" s="227">
        <v>0</v>
      </c>
      <c r="W326" s="227">
        <v>0</v>
      </c>
      <c r="X326" s="227">
        <v>0</v>
      </c>
      <c r="Y326" s="227">
        <v>0</v>
      </c>
      <c r="Z326" s="227">
        <v>0</v>
      </c>
      <c r="AA326" s="227">
        <v>0</v>
      </c>
      <c r="AB326" s="227">
        <v>0</v>
      </c>
      <c r="AC326" s="227">
        <v>0</v>
      </c>
      <c r="AD326" s="225">
        <v>4</v>
      </c>
      <c r="AE326" s="225">
        <v>4</v>
      </c>
      <c r="AF326" s="225">
        <v>4</v>
      </c>
      <c r="AG326" s="225">
        <v>4</v>
      </c>
      <c r="AH326" s="225">
        <v>4</v>
      </c>
      <c r="AI326" s="112">
        <f>IF(A326="","",COUNTIF(D326:AH327,"&gt;2")/2)</f>
        <v>13</v>
      </c>
      <c r="AJ326" s="112">
        <f>SUMPRODUCT(IFERROR((IFERROR(WEEKDAY($D$3:$AH$3,2),999)&lt;6)*D326:AH327,0))</f>
        <v>82</v>
      </c>
      <c r="AK326" s="112">
        <f>SUMPRODUCT((IFERROR(WEEKDAY($D$3:$AH$3,2),999)&lt;6)*D328:AH328)</f>
        <v>30</v>
      </c>
      <c r="AL326" s="112">
        <f>SUMPRODUCT(IFERROR((IFERROR(WEEKDAY($D$3:$AH$3,2),0)&gt;5)*D326:AH328,0))</f>
        <v>31.5</v>
      </c>
      <c r="AM326" s="112">
        <f>SUM(D326:AH328)</f>
        <v>143.5</v>
      </c>
      <c r="AN326" s="52" t="s">
        <v>189</v>
      </c>
      <c r="AO326" s="112">
        <f>SUMPRODUCT((IFERROR((D326:AH326+D327:AH327+D328:AH328),0)&gt;8)*1,IFERROR((D326:AH326+D327:AH327+D328:AH328-8),0))</f>
        <v>37.5</v>
      </c>
      <c r="AP326" s="112">
        <f>AM326-AO326</f>
        <v>106</v>
      </c>
    </row>
    <row r="327" ht="21" hidden="1" spans="1:42">
      <c r="A327" s="223"/>
      <c r="B327" s="203"/>
      <c r="C327" s="224" t="s">
        <v>194</v>
      </c>
      <c r="D327" s="225">
        <v>4</v>
      </c>
      <c r="E327" s="225">
        <v>4</v>
      </c>
      <c r="F327" s="225">
        <v>4</v>
      </c>
      <c r="G327" s="225">
        <v>4</v>
      </c>
      <c r="H327" s="225">
        <v>4</v>
      </c>
      <c r="I327" s="225">
        <v>4</v>
      </c>
      <c r="J327" s="225">
        <v>4</v>
      </c>
      <c r="K327" s="225">
        <v>4</v>
      </c>
      <c r="L327" s="227"/>
      <c r="M327" s="227">
        <v>0</v>
      </c>
      <c r="N327" s="227">
        <v>0</v>
      </c>
      <c r="O327" s="227">
        <v>0</v>
      </c>
      <c r="P327" s="227">
        <v>0</v>
      </c>
      <c r="Q327" s="227">
        <v>0</v>
      </c>
      <c r="R327" s="227">
        <v>0</v>
      </c>
      <c r="S327" s="227">
        <v>0</v>
      </c>
      <c r="T327" s="227">
        <v>0</v>
      </c>
      <c r="U327" s="227">
        <v>0</v>
      </c>
      <c r="V327" s="227">
        <v>0</v>
      </c>
      <c r="W327" s="227">
        <v>0</v>
      </c>
      <c r="X327" s="227">
        <v>0</v>
      </c>
      <c r="Y327" s="227">
        <v>0</v>
      </c>
      <c r="Z327" s="227">
        <v>0</v>
      </c>
      <c r="AA327" s="227">
        <v>0</v>
      </c>
      <c r="AB327" s="227">
        <v>0</v>
      </c>
      <c r="AC327" s="227">
        <v>0</v>
      </c>
      <c r="AD327" s="225">
        <v>4</v>
      </c>
      <c r="AE327" s="225">
        <v>4</v>
      </c>
      <c r="AF327" s="225">
        <v>4</v>
      </c>
      <c r="AG327" s="225">
        <v>4</v>
      </c>
      <c r="AH327" s="225">
        <v>4</v>
      </c>
      <c r="AI327" s="112"/>
      <c r="AJ327" s="112"/>
      <c r="AK327" s="112"/>
      <c r="AL327" s="112"/>
      <c r="AM327" s="112"/>
      <c r="AN327" s="52"/>
      <c r="AO327" s="112"/>
      <c r="AP327" s="112"/>
    </row>
    <row r="328" ht="21" hidden="1" spans="1:42">
      <c r="A328" s="226"/>
      <c r="B328" s="203"/>
      <c r="C328" s="228" t="s">
        <v>190</v>
      </c>
      <c r="D328" s="225">
        <v>3</v>
      </c>
      <c r="E328" s="225">
        <v>3</v>
      </c>
      <c r="F328" s="225">
        <v>3</v>
      </c>
      <c r="G328" s="225">
        <v>3</v>
      </c>
      <c r="H328" s="225">
        <v>3</v>
      </c>
      <c r="I328" s="225">
        <v>2</v>
      </c>
      <c r="J328" s="225">
        <v>3</v>
      </c>
      <c r="K328" s="225">
        <v>3</v>
      </c>
      <c r="L328" s="234"/>
      <c r="M328" s="234">
        <v>0</v>
      </c>
      <c r="N328" s="234">
        <v>0</v>
      </c>
      <c r="O328" s="234">
        <v>0</v>
      </c>
      <c r="P328" s="234">
        <v>0</v>
      </c>
      <c r="Q328" s="234">
        <v>0</v>
      </c>
      <c r="R328" s="234">
        <v>0</v>
      </c>
      <c r="S328" s="234">
        <v>0</v>
      </c>
      <c r="T328" s="234">
        <v>0</v>
      </c>
      <c r="U328" s="234">
        <v>0</v>
      </c>
      <c r="V328" s="234">
        <v>0</v>
      </c>
      <c r="W328" s="234">
        <v>0</v>
      </c>
      <c r="X328" s="234">
        <v>0</v>
      </c>
      <c r="Y328" s="234">
        <v>0</v>
      </c>
      <c r="Z328" s="234">
        <v>0</v>
      </c>
      <c r="AA328" s="234">
        <v>0</v>
      </c>
      <c r="AB328" s="234">
        <v>0</v>
      </c>
      <c r="AC328" s="234">
        <v>0</v>
      </c>
      <c r="AD328" s="258">
        <v>2.5</v>
      </c>
      <c r="AE328" s="258">
        <v>3</v>
      </c>
      <c r="AF328" s="258">
        <v>3</v>
      </c>
      <c r="AG328" s="258">
        <v>3</v>
      </c>
      <c r="AH328" s="258">
        <v>3</v>
      </c>
      <c r="AI328" s="112"/>
      <c r="AJ328" s="112"/>
      <c r="AK328" s="112"/>
      <c r="AL328" s="112"/>
      <c r="AM328" s="112"/>
      <c r="AN328" s="52"/>
      <c r="AO328" s="112"/>
      <c r="AP328" s="112"/>
    </row>
    <row r="329" ht="21" hidden="1" spans="1:42">
      <c r="A329" s="223" t="s">
        <v>76</v>
      </c>
      <c r="B329" s="203" t="s">
        <v>217</v>
      </c>
      <c r="C329" s="224" t="s">
        <v>193</v>
      </c>
      <c r="D329" s="227"/>
      <c r="E329" s="227"/>
      <c r="F329" s="227"/>
      <c r="G329" s="234"/>
      <c r="H329" s="234"/>
      <c r="I329" s="234"/>
      <c r="J329" s="234"/>
      <c r="K329" s="234"/>
      <c r="L329" s="234"/>
      <c r="M329" s="234"/>
      <c r="N329" s="234"/>
      <c r="O329" s="227"/>
      <c r="P329" s="227"/>
      <c r="Q329" s="227"/>
      <c r="R329" s="234">
        <v>4</v>
      </c>
      <c r="S329" s="234">
        <v>4</v>
      </c>
      <c r="T329" s="234">
        <v>4</v>
      </c>
      <c r="U329" s="234">
        <v>4</v>
      </c>
      <c r="V329" s="234">
        <v>4</v>
      </c>
      <c r="W329" s="234">
        <v>4</v>
      </c>
      <c r="X329" s="234">
        <v>4</v>
      </c>
      <c r="Y329" s="234">
        <v>4</v>
      </c>
      <c r="Z329" s="234">
        <v>4</v>
      </c>
      <c r="AA329" s="234">
        <v>4</v>
      </c>
      <c r="AB329" s="234">
        <v>4</v>
      </c>
      <c r="AC329" s="234">
        <v>4</v>
      </c>
      <c r="AD329" s="234">
        <v>4</v>
      </c>
      <c r="AE329" s="234">
        <v>4</v>
      </c>
      <c r="AF329" s="234">
        <v>4</v>
      </c>
      <c r="AG329" s="234">
        <v>4</v>
      </c>
      <c r="AH329" s="227">
        <v>0</v>
      </c>
      <c r="AI329" s="112">
        <f>IF(A329="","",COUNTIF(D329:AH330,"&gt;2")/2)</f>
        <v>16</v>
      </c>
      <c r="AJ329" s="112">
        <f>SUMPRODUCT(IFERROR((IFERROR(WEEKDAY($D$3:$AH$3,2),999)&lt;6)*D329:AH330,0))</f>
        <v>96</v>
      </c>
      <c r="AK329" s="112">
        <f>SUMPRODUCT((IFERROR(WEEKDAY($D$3:$AH$3,2),999)&lt;6)*D331:AH331)</f>
        <v>36</v>
      </c>
      <c r="AL329" s="112">
        <f>SUMPRODUCT(IFERROR((IFERROR(WEEKDAY($D$3:$AH$3,2),0)&gt;5)*D329:AH331,0))</f>
        <v>44</v>
      </c>
      <c r="AM329" s="112">
        <f>SUM(D329:AH331)</f>
        <v>176</v>
      </c>
      <c r="AN329" s="52" t="s">
        <v>189</v>
      </c>
      <c r="AO329" s="112">
        <f>SUMPRODUCT((IFERROR((D329:AH329+D330:AH330+D331:AH331),0)&gt;8)*1,IFERROR((D329:AH329+D330:AH330+D331:AH331-8),0))</f>
        <v>48</v>
      </c>
      <c r="AP329" s="112">
        <f>AM329-AO329</f>
        <v>128</v>
      </c>
    </row>
    <row r="330" ht="21" hidden="1" spans="1:42">
      <c r="A330" s="223"/>
      <c r="B330" s="203"/>
      <c r="C330" s="224" t="s">
        <v>194</v>
      </c>
      <c r="D330" s="227"/>
      <c r="E330" s="227"/>
      <c r="F330" s="227"/>
      <c r="G330" s="234"/>
      <c r="H330" s="234"/>
      <c r="I330" s="234"/>
      <c r="J330" s="234"/>
      <c r="K330" s="234"/>
      <c r="L330" s="234"/>
      <c r="M330" s="234"/>
      <c r="N330" s="234"/>
      <c r="O330" s="227"/>
      <c r="P330" s="227"/>
      <c r="Q330" s="227"/>
      <c r="R330" s="234">
        <v>4</v>
      </c>
      <c r="S330" s="234">
        <v>4</v>
      </c>
      <c r="T330" s="234">
        <v>4</v>
      </c>
      <c r="U330" s="234">
        <v>4</v>
      </c>
      <c r="V330" s="234">
        <v>4</v>
      </c>
      <c r="W330" s="234">
        <v>4</v>
      </c>
      <c r="X330" s="234">
        <v>4</v>
      </c>
      <c r="Y330" s="234">
        <v>4</v>
      </c>
      <c r="Z330" s="234">
        <v>4</v>
      </c>
      <c r="AA330" s="234">
        <v>4</v>
      </c>
      <c r="AB330" s="234">
        <v>4</v>
      </c>
      <c r="AC330" s="234">
        <v>4</v>
      </c>
      <c r="AD330" s="234">
        <v>4</v>
      </c>
      <c r="AE330" s="234">
        <v>4</v>
      </c>
      <c r="AF330" s="234">
        <v>4</v>
      </c>
      <c r="AG330" s="234">
        <v>4</v>
      </c>
      <c r="AH330" s="227">
        <v>0</v>
      </c>
      <c r="AI330" s="112"/>
      <c r="AJ330" s="112"/>
      <c r="AK330" s="112"/>
      <c r="AL330" s="112"/>
      <c r="AM330" s="112"/>
      <c r="AN330" s="52"/>
      <c r="AO330" s="112"/>
      <c r="AP330" s="112"/>
    </row>
    <row r="331" ht="21" hidden="1" spans="1:42">
      <c r="A331" s="226"/>
      <c r="B331" s="203"/>
      <c r="C331" s="228" t="s">
        <v>190</v>
      </c>
      <c r="D331" s="227"/>
      <c r="E331" s="227"/>
      <c r="F331" s="227"/>
      <c r="G331" s="234"/>
      <c r="H331" s="234"/>
      <c r="I331" s="234"/>
      <c r="J331" s="234"/>
      <c r="K331" s="234"/>
      <c r="L331" s="234"/>
      <c r="M331" s="234"/>
      <c r="N331" s="234"/>
      <c r="O331" s="227"/>
      <c r="P331" s="227"/>
      <c r="Q331" s="227"/>
      <c r="R331" s="234">
        <v>3</v>
      </c>
      <c r="S331" s="234">
        <v>3</v>
      </c>
      <c r="T331" s="234">
        <v>3</v>
      </c>
      <c r="U331" s="234">
        <v>3</v>
      </c>
      <c r="V331" s="234">
        <v>3</v>
      </c>
      <c r="W331" s="234">
        <v>3</v>
      </c>
      <c r="X331" s="234">
        <v>3</v>
      </c>
      <c r="Y331" s="234">
        <v>3</v>
      </c>
      <c r="Z331" s="234">
        <v>3</v>
      </c>
      <c r="AA331" s="234">
        <v>3</v>
      </c>
      <c r="AB331" s="234">
        <v>3</v>
      </c>
      <c r="AC331" s="234">
        <v>3</v>
      </c>
      <c r="AD331" s="234">
        <v>3</v>
      </c>
      <c r="AE331" s="234">
        <v>3</v>
      </c>
      <c r="AF331" s="234">
        <v>3</v>
      </c>
      <c r="AG331" s="234">
        <v>3</v>
      </c>
      <c r="AH331" s="227">
        <v>0</v>
      </c>
      <c r="AI331" s="112"/>
      <c r="AJ331" s="112"/>
      <c r="AK331" s="112"/>
      <c r="AL331" s="112"/>
      <c r="AM331" s="112"/>
      <c r="AN331" s="52"/>
      <c r="AO331" s="112"/>
      <c r="AP331" s="112"/>
    </row>
    <row r="332" ht="15" hidden="1" spans="1:42">
      <c r="A332" s="235" t="s">
        <v>49</v>
      </c>
      <c r="B332" s="236" t="s">
        <v>198</v>
      </c>
      <c r="C332" s="237" t="s">
        <v>193</v>
      </c>
      <c r="D332" s="238">
        <v>4</v>
      </c>
      <c r="E332" s="238">
        <v>4</v>
      </c>
      <c r="F332" s="239" t="s">
        <v>207</v>
      </c>
      <c r="G332" s="239"/>
      <c r="H332" s="239"/>
      <c r="I332" s="239"/>
      <c r="J332" s="239"/>
      <c r="K332" s="239"/>
      <c r="L332" s="239"/>
      <c r="M332" s="239"/>
      <c r="N332" s="239"/>
      <c r="O332" s="239"/>
      <c r="P332" s="239"/>
      <c r="Q332" s="239"/>
      <c r="R332" s="239"/>
      <c r="S332" s="239"/>
      <c r="T332" s="239"/>
      <c r="U332" s="239"/>
      <c r="V332" s="239"/>
      <c r="W332" s="239"/>
      <c r="X332" s="239"/>
      <c r="Y332" s="239"/>
      <c r="Z332" s="239"/>
      <c r="AA332" s="239"/>
      <c r="AB332" s="239"/>
      <c r="AC332" s="239"/>
      <c r="AD332" s="239"/>
      <c r="AE332" s="239"/>
      <c r="AF332" s="239"/>
      <c r="AG332" s="239"/>
      <c r="AH332" s="239"/>
      <c r="AI332" s="112">
        <f>IF(A332="","",COUNTIF(D332:AH333,"&gt;2")/2)</f>
        <v>2</v>
      </c>
      <c r="AJ332" s="112">
        <f>SUMPRODUCT(IFERROR((IFERROR(WEEKDAY($D$3:$AH$3,2),999)&lt;6)*D332:AH333,0))</f>
        <v>16</v>
      </c>
      <c r="AK332" s="112">
        <f>SUMPRODUCT((IFERROR(WEEKDAY($D$3:$AH$3,2),999)&lt;6)*D334:AH334)</f>
        <v>6</v>
      </c>
      <c r="AL332" s="112">
        <f>SUMPRODUCT(IFERROR((IFERROR(WEEKDAY($D$3:$AH$3,2),0)&gt;5)*D332:AH334,0))</f>
        <v>0</v>
      </c>
      <c r="AM332" s="112">
        <f>SUM(D332:AH334)</f>
        <v>22</v>
      </c>
      <c r="AN332" s="52" t="s">
        <v>189</v>
      </c>
      <c r="AO332" s="112">
        <f>SUMPRODUCT((IFERROR((D332:AH332+D333:AH333+D334:AH334),0)&gt;8)*1,IFERROR((D332:AH332+D333:AH333+D334:AH334-8),0))</f>
        <v>6</v>
      </c>
      <c r="AP332" s="112">
        <f>AM332-AO332</f>
        <v>16</v>
      </c>
    </row>
    <row r="333" ht="15" hidden="1" spans="1:42">
      <c r="A333" s="235"/>
      <c r="B333" s="240"/>
      <c r="C333" s="237" t="s">
        <v>194</v>
      </c>
      <c r="D333" s="238">
        <v>4</v>
      </c>
      <c r="E333" s="238">
        <v>4</v>
      </c>
      <c r="F333" s="239"/>
      <c r="G333" s="239"/>
      <c r="H333" s="239"/>
      <c r="I333" s="239"/>
      <c r="J333" s="239"/>
      <c r="K333" s="239"/>
      <c r="L333" s="239"/>
      <c r="M333" s="239"/>
      <c r="N333" s="239"/>
      <c r="O333" s="239"/>
      <c r="P333" s="239"/>
      <c r="Q333" s="239"/>
      <c r="R333" s="239"/>
      <c r="S333" s="239"/>
      <c r="T333" s="239"/>
      <c r="U333" s="239"/>
      <c r="V333" s="239"/>
      <c r="W333" s="239"/>
      <c r="X333" s="239"/>
      <c r="Y333" s="239"/>
      <c r="Z333" s="239"/>
      <c r="AA333" s="239"/>
      <c r="AB333" s="239"/>
      <c r="AC333" s="239"/>
      <c r="AD333" s="239"/>
      <c r="AE333" s="239"/>
      <c r="AF333" s="239"/>
      <c r="AG333" s="239"/>
      <c r="AH333" s="239"/>
      <c r="AI333" s="112"/>
      <c r="AJ333" s="112"/>
      <c r="AK333" s="112"/>
      <c r="AL333" s="112"/>
      <c r="AM333" s="112"/>
      <c r="AN333" s="52"/>
      <c r="AO333" s="112"/>
      <c r="AP333" s="112"/>
    </row>
    <row r="334" ht="15" hidden="1" spans="1:42">
      <c r="A334" s="235"/>
      <c r="B334" s="240"/>
      <c r="C334" s="237" t="s">
        <v>190</v>
      </c>
      <c r="D334" s="238">
        <v>3</v>
      </c>
      <c r="E334" s="238">
        <v>3</v>
      </c>
      <c r="F334" s="239"/>
      <c r="G334" s="239"/>
      <c r="H334" s="239"/>
      <c r="I334" s="239"/>
      <c r="J334" s="239"/>
      <c r="K334" s="239"/>
      <c r="L334" s="239"/>
      <c r="M334" s="239"/>
      <c r="N334" s="239"/>
      <c r="O334" s="239"/>
      <c r="P334" s="239"/>
      <c r="Q334" s="239"/>
      <c r="R334" s="239"/>
      <c r="S334" s="239"/>
      <c r="T334" s="239"/>
      <c r="U334" s="239"/>
      <c r="V334" s="239"/>
      <c r="W334" s="239"/>
      <c r="X334" s="239"/>
      <c r="Y334" s="239"/>
      <c r="Z334" s="239"/>
      <c r="AA334" s="239"/>
      <c r="AB334" s="239"/>
      <c r="AC334" s="239"/>
      <c r="AD334" s="239"/>
      <c r="AE334" s="239"/>
      <c r="AF334" s="239"/>
      <c r="AG334" s="239"/>
      <c r="AH334" s="239"/>
      <c r="AI334" s="112"/>
      <c r="AJ334" s="112"/>
      <c r="AK334" s="112"/>
      <c r="AL334" s="112"/>
      <c r="AM334" s="112"/>
      <c r="AN334" s="52"/>
      <c r="AO334" s="112"/>
      <c r="AP334" s="112"/>
    </row>
    <row r="335" ht="15" hidden="1" spans="1:42">
      <c r="A335" s="235" t="s">
        <v>50</v>
      </c>
      <c r="B335" s="236" t="s">
        <v>198</v>
      </c>
      <c r="C335" s="237" t="s">
        <v>193</v>
      </c>
      <c r="D335" s="238">
        <v>4</v>
      </c>
      <c r="E335" s="238" t="s">
        <v>196</v>
      </c>
      <c r="F335" s="241">
        <v>4</v>
      </c>
      <c r="G335" s="241">
        <v>4</v>
      </c>
      <c r="H335" s="241">
        <v>4</v>
      </c>
      <c r="I335" s="238"/>
      <c r="J335" s="238">
        <v>4</v>
      </c>
      <c r="K335" s="238">
        <v>4</v>
      </c>
      <c r="L335" s="238">
        <v>4</v>
      </c>
      <c r="M335" s="243">
        <v>4</v>
      </c>
      <c r="N335" s="243">
        <v>4</v>
      </c>
      <c r="O335" s="243">
        <v>4</v>
      </c>
      <c r="P335" s="238"/>
      <c r="Q335" s="243">
        <v>4</v>
      </c>
      <c r="R335" s="243">
        <v>4</v>
      </c>
      <c r="S335" s="238"/>
      <c r="T335" s="238"/>
      <c r="U335" s="238">
        <v>4</v>
      </c>
      <c r="V335" s="238"/>
      <c r="W335" s="238">
        <v>4</v>
      </c>
      <c r="X335" s="238">
        <v>4</v>
      </c>
      <c r="Y335" s="238">
        <v>4</v>
      </c>
      <c r="Z335" s="243">
        <v>4</v>
      </c>
      <c r="AA335" s="243">
        <v>4</v>
      </c>
      <c r="AB335" s="243">
        <v>4</v>
      </c>
      <c r="AC335" s="243">
        <v>4</v>
      </c>
      <c r="AD335" s="243">
        <v>4</v>
      </c>
      <c r="AE335" s="243">
        <v>4</v>
      </c>
      <c r="AF335" s="243">
        <v>4</v>
      </c>
      <c r="AG335" s="238"/>
      <c r="AH335" s="238"/>
      <c r="AI335" s="112">
        <f>IF(A335="","",COUNTIF(D335:AH336,"&gt;2")/2)</f>
        <v>23</v>
      </c>
      <c r="AJ335" s="112">
        <f>SUMPRODUCT(IFERROR((IFERROR(WEEKDAY($D$3:$AH$3,2),999)&lt;6)*D335:AH336,0))</f>
        <v>144</v>
      </c>
      <c r="AK335" s="112">
        <f>SUMPRODUCT((IFERROR(WEEKDAY($D$3:$AH$3,2),999)&lt;6)*D337:AH337)</f>
        <v>55</v>
      </c>
      <c r="AL335" s="112">
        <f>SUMPRODUCT(IFERROR((IFERROR(WEEKDAY($D$3:$AH$3,2),0)&gt;5)*D335:AH337,0))</f>
        <v>45.5</v>
      </c>
      <c r="AM335" s="112">
        <f>SUM(D335:AH337)</f>
        <v>244.5</v>
      </c>
      <c r="AN335" s="52" t="s">
        <v>189</v>
      </c>
      <c r="AO335" s="112">
        <f>SUMPRODUCT((IFERROR((D335:AH335+D336:AH336+D337:AH337),0)&gt;8)*1,IFERROR((D335:AH335+D336:AH336+D337:AH337-8),0))</f>
        <v>62</v>
      </c>
      <c r="AP335" s="112">
        <f>AM335-AO335</f>
        <v>182.5</v>
      </c>
    </row>
    <row r="336" ht="15" hidden="1" spans="1:42">
      <c r="A336" s="235"/>
      <c r="B336" s="240"/>
      <c r="C336" s="237" t="s">
        <v>194</v>
      </c>
      <c r="D336" s="238">
        <v>4</v>
      </c>
      <c r="E336" s="238" t="s">
        <v>196</v>
      </c>
      <c r="F336" s="241">
        <v>4</v>
      </c>
      <c r="G336" s="241">
        <v>4</v>
      </c>
      <c r="H336" s="241">
        <v>3</v>
      </c>
      <c r="I336" s="238"/>
      <c r="J336" s="238">
        <v>4</v>
      </c>
      <c r="K336" s="238">
        <v>4</v>
      </c>
      <c r="L336" s="238">
        <v>4</v>
      </c>
      <c r="M336" s="243">
        <v>4</v>
      </c>
      <c r="N336" s="243">
        <v>4</v>
      </c>
      <c r="O336" s="243">
        <v>4</v>
      </c>
      <c r="P336" s="238"/>
      <c r="Q336" s="243">
        <v>4</v>
      </c>
      <c r="R336" s="243">
        <v>4</v>
      </c>
      <c r="S336" s="238"/>
      <c r="T336" s="238"/>
      <c r="U336" s="238">
        <v>4</v>
      </c>
      <c r="V336" s="238"/>
      <c r="W336" s="238">
        <v>4</v>
      </c>
      <c r="X336" s="238">
        <v>4</v>
      </c>
      <c r="Y336" s="238">
        <v>4</v>
      </c>
      <c r="Z336" s="243">
        <v>4</v>
      </c>
      <c r="AA336" s="243">
        <v>4</v>
      </c>
      <c r="AB336" s="243">
        <v>4</v>
      </c>
      <c r="AC336" s="243">
        <v>3.5</v>
      </c>
      <c r="AD336" s="243">
        <v>4</v>
      </c>
      <c r="AE336" s="243">
        <v>4</v>
      </c>
      <c r="AF336" s="243">
        <v>4</v>
      </c>
      <c r="AG336" s="238"/>
      <c r="AH336" s="238"/>
      <c r="AI336" s="112"/>
      <c r="AJ336" s="112"/>
      <c r="AK336" s="112"/>
      <c r="AL336" s="112"/>
      <c r="AM336" s="112"/>
      <c r="AN336" s="52"/>
      <c r="AO336" s="112"/>
      <c r="AP336" s="112"/>
    </row>
    <row r="337" ht="15" hidden="1" spans="1:42">
      <c r="A337" s="235"/>
      <c r="B337" s="240"/>
      <c r="C337" s="237" t="s">
        <v>190</v>
      </c>
      <c r="D337" s="238">
        <v>3</v>
      </c>
      <c r="E337" s="238"/>
      <c r="F337" s="241">
        <v>3.5</v>
      </c>
      <c r="G337" s="241">
        <v>3</v>
      </c>
      <c r="H337" s="241"/>
      <c r="I337" s="238"/>
      <c r="J337" s="238">
        <v>3.5</v>
      </c>
      <c r="K337" s="238">
        <v>3</v>
      </c>
      <c r="L337" s="238">
        <v>3.5</v>
      </c>
      <c r="M337" s="243">
        <v>3</v>
      </c>
      <c r="N337" s="243">
        <v>3</v>
      </c>
      <c r="O337" s="243">
        <v>3</v>
      </c>
      <c r="P337" s="238"/>
      <c r="Q337" s="243">
        <v>3</v>
      </c>
      <c r="R337" s="243">
        <v>3</v>
      </c>
      <c r="S337" s="238"/>
      <c r="T337" s="238"/>
      <c r="U337" s="238">
        <v>1</v>
      </c>
      <c r="V337" s="238"/>
      <c r="W337" s="238">
        <v>1</v>
      </c>
      <c r="X337" s="238">
        <v>5</v>
      </c>
      <c r="Y337" s="238">
        <v>3</v>
      </c>
      <c r="Z337" s="243">
        <v>3</v>
      </c>
      <c r="AA337" s="243">
        <v>3</v>
      </c>
      <c r="AB337" s="243">
        <v>2.5</v>
      </c>
      <c r="AC337" s="243"/>
      <c r="AD337" s="243">
        <v>3</v>
      </c>
      <c r="AE337" s="243">
        <v>3</v>
      </c>
      <c r="AF337" s="243">
        <v>3</v>
      </c>
      <c r="AG337" s="238"/>
      <c r="AH337" s="238"/>
      <c r="AI337" s="112"/>
      <c r="AJ337" s="112"/>
      <c r="AK337" s="112"/>
      <c r="AL337" s="112"/>
      <c r="AM337" s="112"/>
      <c r="AN337" s="52"/>
      <c r="AO337" s="112"/>
      <c r="AP337" s="112"/>
    </row>
    <row r="338" ht="15" hidden="1" spans="1:42">
      <c r="A338" s="235" t="s">
        <v>51</v>
      </c>
      <c r="B338" s="236" t="s">
        <v>198</v>
      </c>
      <c r="C338" s="237" t="s">
        <v>193</v>
      </c>
      <c r="D338" s="238">
        <v>4</v>
      </c>
      <c r="E338" s="242">
        <v>4</v>
      </c>
      <c r="F338" s="242">
        <v>4</v>
      </c>
      <c r="G338" s="242">
        <v>4</v>
      </c>
      <c r="H338" s="238">
        <v>1</v>
      </c>
      <c r="I338" s="238"/>
      <c r="J338" s="243">
        <v>4</v>
      </c>
      <c r="K338" s="243">
        <v>4</v>
      </c>
      <c r="L338" s="243">
        <v>4</v>
      </c>
      <c r="M338" s="243">
        <v>4</v>
      </c>
      <c r="N338" s="243">
        <v>4</v>
      </c>
      <c r="O338" s="238"/>
      <c r="P338" s="238"/>
      <c r="Q338" s="243">
        <v>4</v>
      </c>
      <c r="R338" s="243">
        <v>4</v>
      </c>
      <c r="S338" s="238"/>
      <c r="T338" s="238"/>
      <c r="U338" s="238">
        <v>4</v>
      </c>
      <c r="V338" s="238"/>
      <c r="W338" s="238">
        <v>4</v>
      </c>
      <c r="X338" s="238">
        <v>4</v>
      </c>
      <c r="Y338" s="238">
        <v>4</v>
      </c>
      <c r="Z338" s="243">
        <v>4</v>
      </c>
      <c r="AA338" s="243">
        <v>4</v>
      </c>
      <c r="AB338" s="243">
        <v>4</v>
      </c>
      <c r="AC338" s="243">
        <v>4</v>
      </c>
      <c r="AD338" s="243">
        <v>2.5</v>
      </c>
      <c r="AE338" s="238">
        <v>4</v>
      </c>
      <c r="AF338" s="238">
        <v>4</v>
      </c>
      <c r="AG338" s="238">
        <v>2</v>
      </c>
      <c r="AH338" s="238"/>
      <c r="AI338" s="112">
        <f>IF(A338="","",COUNTIF(D338:AH339,"&gt;2")/2)</f>
        <v>21.5</v>
      </c>
      <c r="AJ338" s="112">
        <f>SUMPRODUCT(IFERROR((IFERROR(WEEKDAY($D$3:$AH$3,2),999)&lt;6)*D338:AH339,0))</f>
        <v>154</v>
      </c>
      <c r="AK338" s="112">
        <f>SUMPRODUCT((IFERROR(WEEKDAY($D$3:$AH$3,2),999)&lt;6)*D340:AH340)</f>
        <v>61.5</v>
      </c>
      <c r="AL338" s="112">
        <f>SUMPRODUCT(IFERROR((IFERROR(WEEKDAY($D$3:$AH$3,2),0)&gt;5)*D338:AH340,0))</f>
        <v>23.5</v>
      </c>
      <c r="AM338" s="112">
        <f>SUM(D338:AH340)</f>
        <v>239</v>
      </c>
      <c r="AN338" s="52" t="s">
        <v>189</v>
      </c>
      <c r="AO338" s="112">
        <f>SUMPRODUCT((IFERROR((D338:AH338+D339:AH339+D340:AH340),0)&gt;8)*1,IFERROR((D338:AH338+D339:AH339+D340:AH340-8),0))</f>
        <v>65.5</v>
      </c>
      <c r="AP338" s="112">
        <f>AM338-AO338</f>
        <v>173.5</v>
      </c>
    </row>
    <row r="339" ht="15" hidden="1" spans="1:42">
      <c r="A339" s="235"/>
      <c r="B339" s="240"/>
      <c r="C339" s="237" t="s">
        <v>194</v>
      </c>
      <c r="D339" s="238">
        <v>4</v>
      </c>
      <c r="E339" s="242">
        <v>4</v>
      </c>
      <c r="F339" s="242">
        <v>4</v>
      </c>
      <c r="G339" s="242">
        <v>4</v>
      </c>
      <c r="H339" s="238" t="s">
        <v>196</v>
      </c>
      <c r="I339" s="238"/>
      <c r="J339" s="243">
        <v>4</v>
      </c>
      <c r="K339" s="243">
        <v>4</v>
      </c>
      <c r="L339" s="243">
        <v>4</v>
      </c>
      <c r="M339" s="243">
        <v>4</v>
      </c>
      <c r="N339" s="243">
        <v>4</v>
      </c>
      <c r="O339" s="238"/>
      <c r="P339" s="238"/>
      <c r="Q339" s="243">
        <v>4</v>
      </c>
      <c r="R339" s="243">
        <v>4</v>
      </c>
      <c r="S339" s="238"/>
      <c r="T339" s="238"/>
      <c r="U339" s="238">
        <v>4</v>
      </c>
      <c r="V339" s="238"/>
      <c r="W339" s="238">
        <v>4</v>
      </c>
      <c r="X339" s="238">
        <v>4</v>
      </c>
      <c r="Y339" s="238">
        <v>4</v>
      </c>
      <c r="Z339" s="243">
        <v>4</v>
      </c>
      <c r="AA339" s="243">
        <v>4</v>
      </c>
      <c r="AB339" s="243">
        <v>4</v>
      </c>
      <c r="AC339" s="243">
        <v>4</v>
      </c>
      <c r="AD339" s="238"/>
      <c r="AE339" s="238">
        <v>4</v>
      </c>
      <c r="AF339" s="238">
        <v>4</v>
      </c>
      <c r="AG339" s="238" t="s">
        <v>204</v>
      </c>
      <c r="AH339" s="238"/>
      <c r="AI339" s="112"/>
      <c r="AJ339" s="112"/>
      <c r="AK339" s="112"/>
      <c r="AL339" s="112"/>
      <c r="AM339" s="112"/>
      <c r="AN339" s="52"/>
      <c r="AO339" s="112"/>
      <c r="AP339" s="112"/>
    </row>
    <row r="340" ht="15" hidden="1" spans="1:42">
      <c r="A340" s="235"/>
      <c r="B340" s="240"/>
      <c r="C340" s="237" t="s">
        <v>190</v>
      </c>
      <c r="D340" s="238">
        <v>3</v>
      </c>
      <c r="E340" s="242">
        <v>5.5</v>
      </c>
      <c r="F340" s="242">
        <v>3.5</v>
      </c>
      <c r="G340" s="242">
        <v>3</v>
      </c>
      <c r="H340" s="238"/>
      <c r="I340" s="238"/>
      <c r="J340" s="243">
        <v>3</v>
      </c>
      <c r="K340" s="243">
        <v>3</v>
      </c>
      <c r="L340" s="243">
        <v>3</v>
      </c>
      <c r="M340" s="243">
        <v>3</v>
      </c>
      <c r="N340" s="243">
        <v>3</v>
      </c>
      <c r="O340" s="238"/>
      <c r="P340" s="238"/>
      <c r="Q340" s="243">
        <v>3</v>
      </c>
      <c r="R340" s="243">
        <v>3</v>
      </c>
      <c r="S340" s="238"/>
      <c r="T340" s="238"/>
      <c r="U340" s="238">
        <v>1.5</v>
      </c>
      <c r="V340" s="238"/>
      <c r="W340" s="238">
        <v>1</v>
      </c>
      <c r="X340" s="238">
        <v>5</v>
      </c>
      <c r="Y340" s="238">
        <v>3</v>
      </c>
      <c r="Z340" s="243">
        <v>3</v>
      </c>
      <c r="AA340" s="243">
        <v>4</v>
      </c>
      <c r="AB340" s="243">
        <v>3</v>
      </c>
      <c r="AC340" s="243">
        <v>3</v>
      </c>
      <c r="AD340" s="238"/>
      <c r="AE340" s="238">
        <v>3</v>
      </c>
      <c r="AF340" s="238">
        <v>3</v>
      </c>
      <c r="AG340" s="238"/>
      <c r="AH340" s="238"/>
      <c r="AI340" s="112"/>
      <c r="AJ340" s="112"/>
      <c r="AK340" s="112"/>
      <c r="AL340" s="112"/>
      <c r="AM340" s="112"/>
      <c r="AN340" s="52"/>
      <c r="AO340" s="112"/>
      <c r="AP340" s="112"/>
    </row>
    <row r="341" ht="15" hidden="1" spans="1:42">
      <c r="A341" s="235" t="s">
        <v>52</v>
      </c>
      <c r="B341" s="236" t="s">
        <v>198</v>
      </c>
      <c r="C341" s="237" t="s">
        <v>193</v>
      </c>
      <c r="D341" s="238">
        <v>4</v>
      </c>
      <c r="E341" s="242">
        <v>4</v>
      </c>
      <c r="F341" s="242">
        <v>4</v>
      </c>
      <c r="G341" s="242">
        <v>4</v>
      </c>
      <c r="H341" s="243">
        <v>4</v>
      </c>
      <c r="I341" s="238"/>
      <c r="J341" s="238">
        <v>4</v>
      </c>
      <c r="K341" s="238">
        <v>4</v>
      </c>
      <c r="L341" s="238">
        <v>4</v>
      </c>
      <c r="M341" s="243">
        <v>4</v>
      </c>
      <c r="N341" s="243">
        <v>4</v>
      </c>
      <c r="O341" s="238"/>
      <c r="P341" s="238">
        <v>4</v>
      </c>
      <c r="Q341" s="243">
        <v>4</v>
      </c>
      <c r="R341" s="243">
        <v>4</v>
      </c>
      <c r="S341" s="238"/>
      <c r="T341" s="238">
        <v>4</v>
      </c>
      <c r="U341" s="238">
        <v>4</v>
      </c>
      <c r="V341" s="238"/>
      <c r="W341" s="238"/>
      <c r="X341" s="238">
        <v>4</v>
      </c>
      <c r="Y341" s="238">
        <v>4</v>
      </c>
      <c r="Z341" s="243">
        <v>4</v>
      </c>
      <c r="AA341" s="243">
        <v>4</v>
      </c>
      <c r="AB341" s="243">
        <v>4</v>
      </c>
      <c r="AC341" s="243">
        <v>4</v>
      </c>
      <c r="AD341" s="243">
        <v>4</v>
      </c>
      <c r="AE341" s="243">
        <v>4</v>
      </c>
      <c r="AF341" s="243">
        <v>4</v>
      </c>
      <c r="AG341" s="243">
        <v>4</v>
      </c>
      <c r="AH341" s="238" t="s">
        <v>196</v>
      </c>
      <c r="AI341" s="112">
        <f>IF(A341="","",COUNTIF(D341:AH342,"&gt;2")/2)</f>
        <v>25</v>
      </c>
      <c r="AJ341" s="112">
        <f>SUMPRODUCT(IFERROR((IFERROR(WEEKDAY($D$3:$AH$3,2),999)&lt;6)*D341:AH342,0))</f>
        <v>168</v>
      </c>
      <c r="AK341" s="112">
        <f>SUMPRODUCT((IFERROR(WEEKDAY($D$3:$AH$3,2),999)&lt;6)*D343:AH343)</f>
        <v>68</v>
      </c>
      <c r="AL341" s="112">
        <f>SUMPRODUCT(IFERROR((IFERROR(WEEKDAY($D$3:$AH$3,2),0)&gt;5)*D341:AH343,0))</f>
        <v>44</v>
      </c>
      <c r="AM341" s="112">
        <f>SUM(D341:AH343)</f>
        <v>280</v>
      </c>
      <c r="AN341" s="52" t="s">
        <v>189</v>
      </c>
      <c r="AO341" s="112">
        <f>SUMPRODUCT((IFERROR((D341:AH341+D342:AH342+D343:AH343),0)&gt;8)*1,IFERROR((D341:AH341+D342:AH342+D343:AH343-8),0))</f>
        <v>80</v>
      </c>
      <c r="AP341" s="112">
        <f>AM341-AO341</f>
        <v>200</v>
      </c>
    </row>
    <row r="342" ht="15" hidden="1" spans="1:42">
      <c r="A342" s="235"/>
      <c r="B342" s="240"/>
      <c r="C342" s="237" t="s">
        <v>194</v>
      </c>
      <c r="D342" s="238">
        <v>4</v>
      </c>
      <c r="E342" s="242">
        <v>4</v>
      </c>
      <c r="F342" s="242">
        <v>4</v>
      </c>
      <c r="G342" s="242">
        <v>4</v>
      </c>
      <c r="H342" s="243">
        <v>4</v>
      </c>
      <c r="I342" s="238"/>
      <c r="J342" s="238">
        <v>4</v>
      </c>
      <c r="K342" s="238">
        <v>4</v>
      </c>
      <c r="L342" s="238">
        <v>4</v>
      </c>
      <c r="M342" s="243">
        <v>4</v>
      </c>
      <c r="N342" s="243">
        <v>4</v>
      </c>
      <c r="O342" s="238"/>
      <c r="P342" s="238">
        <v>4</v>
      </c>
      <c r="Q342" s="243">
        <v>4</v>
      </c>
      <c r="R342" s="243">
        <v>4</v>
      </c>
      <c r="S342" s="238"/>
      <c r="T342" s="238">
        <v>4</v>
      </c>
      <c r="U342" s="238">
        <v>4</v>
      </c>
      <c r="V342" s="238"/>
      <c r="W342" s="238"/>
      <c r="X342" s="238">
        <v>4</v>
      </c>
      <c r="Y342" s="238">
        <v>4</v>
      </c>
      <c r="Z342" s="243">
        <v>4</v>
      </c>
      <c r="AA342" s="243">
        <v>4</v>
      </c>
      <c r="AB342" s="243">
        <v>4</v>
      </c>
      <c r="AC342" s="243">
        <v>4</v>
      </c>
      <c r="AD342" s="243">
        <v>4</v>
      </c>
      <c r="AE342" s="243">
        <v>4</v>
      </c>
      <c r="AF342" s="243">
        <v>4</v>
      </c>
      <c r="AG342" s="243">
        <v>4</v>
      </c>
      <c r="AH342" s="238" t="s">
        <v>196</v>
      </c>
      <c r="AI342" s="112"/>
      <c r="AJ342" s="112"/>
      <c r="AK342" s="112"/>
      <c r="AL342" s="112"/>
      <c r="AM342" s="112"/>
      <c r="AN342" s="52"/>
      <c r="AO342" s="112"/>
      <c r="AP342" s="112"/>
    </row>
    <row r="343" ht="15" hidden="1" spans="1:42">
      <c r="A343" s="235"/>
      <c r="B343" s="240"/>
      <c r="C343" s="237" t="s">
        <v>190</v>
      </c>
      <c r="D343" s="238">
        <v>3</v>
      </c>
      <c r="E343" s="242">
        <v>5.5</v>
      </c>
      <c r="F343" s="242">
        <v>3.5</v>
      </c>
      <c r="G343" s="242">
        <v>3</v>
      </c>
      <c r="H343" s="243">
        <v>3</v>
      </c>
      <c r="I343" s="238"/>
      <c r="J343" s="238">
        <v>3.5</v>
      </c>
      <c r="K343" s="238">
        <v>3</v>
      </c>
      <c r="L343" s="238">
        <v>3.5</v>
      </c>
      <c r="M343" s="243">
        <v>3</v>
      </c>
      <c r="N343" s="243">
        <v>3</v>
      </c>
      <c r="O343" s="238"/>
      <c r="P343" s="238">
        <v>3</v>
      </c>
      <c r="Q343" s="243">
        <v>3</v>
      </c>
      <c r="R343" s="243">
        <v>3</v>
      </c>
      <c r="S343" s="238"/>
      <c r="T343" s="238">
        <v>3</v>
      </c>
      <c r="U343" s="238">
        <v>1.5</v>
      </c>
      <c r="V343" s="238"/>
      <c r="W343" s="238"/>
      <c r="X343" s="238">
        <v>3.5</v>
      </c>
      <c r="Y343" s="238">
        <v>3</v>
      </c>
      <c r="Z343" s="243">
        <v>3</v>
      </c>
      <c r="AA343" s="243">
        <v>3</v>
      </c>
      <c r="AB343" s="243">
        <v>2</v>
      </c>
      <c r="AC343" s="243">
        <v>3</v>
      </c>
      <c r="AD343" s="243">
        <v>3</v>
      </c>
      <c r="AE343" s="243">
        <v>4</v>
      </c>
      <c r="AF343" s="243">
        <v>4</v>
      </c>
      <c r="AG343" s="243">
        <v>4</v>
      </c>
      <c r="AH343" s="238"/>
      <c r="AI343" s="112"/>
      <c r="AJ343" s="112"/>
      <c r="AK343" s="112"/>
      <c r="AL343" s="112"/>
      <c r="AM343" s="112"/>
      <c r="AN343" s="52"/>
      <c r="AO343" s="112"/>
      <c r="AP343" s="112"/>
    </row>
    <row r="344" ht="15" hidden="1" spans="1:42">
      <c r="A344" s="235" t="s">
        <v>53</v>
      </c>
      <c r="B344" s="236" t="s">
        <v>198</v>
      </c>
      <c r="C344" s="237" t="s">
        <v>193</v>
      </c>
      <c r="D344" s="238">
        <v>4</v>
      </c>
      <c r="E344" s="242">
        <v>4</v>
      </c>
      <c r="F344" s="242">
        <v>4</v>
      </c>
      <c r="G344" s="242">
        <v>4</v>
      </c>
      <c r="H344" s="242">
        <v>4</v>
      </c>
      <c r="I344" s="238"/>
      <c r="J344" s="238">
        <v>4</v>
      </c>
      <c r="K344" s="238">
        <v>4</v>
      </c>
      <c r="L344" s="238">
        <v>4</v>
      </c>
      <c r="M344" s="238">
        <v>4</v>
      </c>
      <c r="N344" s="238">
        <v>4</v>
      </c>
      <c r="O344" s="238">
        <v>4</v>
      </c>
      <c r="P344" s="238">
        <v>4</v>
      </c>
      <c r="Q344" s="238">
        <v>4</v>
      </c>
      <c r="R344" s="238">
        <v>4</v>
      </c>
      <c r="S344" s="238">
        <v>4</v>
      </c>
      <c r="T344" s="238">
        <v>4</v>
      </c>
      <c r="U344" s="238">
        <v>4</v>
      </c>
      <c r="V344" s="238"/>
      <c r="W344" s="238"/>
      <c r="X344" s="238">
        <v>4</v>
      </c>
      <c r="Y344" s="238">
        <v>4</v>
      </c>
      <c r="Z344" s="238">
        <v>4</v>
      </c>
      <c r="AA344" s="238">
        <v>4</v>
      </c>
      <c r="AB344" s="238">
        <v>4</v>
      </c>
      <c r="AC344" s="238">
        <v>4</v>
      </c>
      <c r="AD344" s="238">
        <v>4</v>
      </c>
      <c r="AE344" s="238">
        <v>4</v>
      </c>
      <c r="AF344" s="238">
        <v>4</v>
      </c>
      <c r="AG344" s="238">
        <v>4</v>
      </c>
      <c r="AH344" s="238">
        <v>4</v>
      </c>
      <c r="AI344" s="112">
        <f>IF(A344="","",COUNTIF(D344:AH345,"&gt;2")/2)</f>
        <v>28</v>
      </c>
      <c r="AJ344" s="112">
        <f>SUMPRODUCT(IFERROR((IFERROR(WEEKDAY($D$3:$AH$3,2),999)&lt;6)*D344:AH345,0))</f>
        <v>184</v>
      </c>
      <c r="AK344" s="112">
        <f>SUMPRODUCT((IFERROR(WEEKDAY($D$3:$AH$3,2),999)&lt;6)*D346:AH346)</f>
        <v>75.5</v>
      </c>
      <c r="AL344" s="112">
        <f>SUMPRODUCT(IFERROR((IFERROR(WEEKDAY($D$3:$AH$3,2),0)&gt;5)*D344:AH346,0))</f>
        <v>47</v>
      </c>
      <c r="AM344" s="112">
        <f>SUM(D344:AH346)</f>
        <v>306.5</v>
      </c>
      <c r="AN344" s="52" t="s">
        <v>189</v>
      </c>
      <c r="AO344" s="112">
        <f>SUMPRODUCT((IFERROR((D344:AH344+D345:AH345+D346:AH346),0)&gt;8)*1,IFERROR((D344:AH344+D345:AH345+D346:AH346-8),0))</f>
        <v>83.5</v>
      </c>
      <c r="AP344" s="112">
        <f>AM344-AO344</f>
        <v>223</v>
      </c>
    </row>
    <row r="345" ht="15" hidden="1" spans="1:42">
      <c r="A345" s="235"/>
      <c r="B345" s="240"/>
      <c r="C345" s="237" t="s">
        <v>194</v>
      </c>
      <c r="D345" s="238">
        <v>4</v>
      </c>
      <c r="E345" s="242">
        <v>4</v>
      </c>
      <c r="F345" s="242">
        <v>4</v>
      </c>
      <c r="G345" s="242">
        <v>4</v>
      </c>
      <c r="H345" s="242">
        <v>3</v>
      </c>
      <c r="I345" s="238"/>
      <c r="J345" s="238">
        <v>4</v>
      </c>
      <c r="K345" s="238">
        <v>4</v>
      </c>
      <c r="L345" s="238">
        <v>4</v>
      </c>
      <c r="M345" s="238">
        <v>4</v>
      </c>
      <c r="N345" s="238">
        <v>4</v>
      </c>
      <c r="O345" s="238">
        <v>4</v>
      </c>
      <c r="P345" s="238">
        <v>4</v>
      </c>
      <c r="Q345" s="238">
        <v>4</v>
      </c>
      <c r="R345" s="238">
        <v>4</v>
      </c>
      <c r="S345" s="238">
        <v>4</v>
      </c>
      <c r="T345" s="238">
        <v>4</v>
      </c>
      <c r="U345" s="238">
        <v>4</v>
      </c>
      <c r="V345" s="238"/>
      <c r="W345" s="238"/>
      <c r="X345" s="238">
        <v>4</v>
      </c>
      <c r="Y345" s="238">
        <v>4</v>
      </c>
      <c r="Z345" s="238">
        <v>4</v>
      </c>
      <c r="AA345" s="238">
        <v>4</v>
      </c>
      <c r="AB345" s="238">
        <v>4</v>
      </c>
      <c r="AC345" s="238">
        <v>4</v>
      </c>
      <c r="AD345" s="238">
        <v>4</v>
      </c>
      <c r="AE345" s="238">
        <v>4</v>
      </c>
      <c r="AF345" s="238">
        <v>4</v>
      </c>
      <c r="AG345" s="238">
        <v>4</v>
      </c>
      <c r="AH345" s="238">
        <v>4</v>
      </c>
      <c r="AI345" s="112"/>
      <c r="AJ345" s="112"/>
      <c r="AK345" s="112"/>
      <c r="AL345" s="112"/>
      <c r="AM345" s="112"/>
      <c r="AN345" s="52"/>
      <c r="AO345" s="112"/>
      <c r="AP345" s="112"/>
    </row>
    <row r="346" ht="15" hidden="1" spans="1:42">
      <c r="A346" s="235"/>
      <c r="B346" s="240"/>
      <c r="C346" s="237" t="s">
        <v>190</v>
      </c>
      <c r="D346" s="238">
        <v>3</v>
      </c>
      <c r="E346" s="242">
        <v>5.5</v>
      </c>
      <c r="F346" s="242">
        <v>3.5</v>
      </c>
      <c r="G346" s="242">
        <v>3</v>
      </c>
      <c r="H346" s="242"/>
      <c r="I346" s="238"/>
      <c r="J346" s="238">
        <v>3.5</v>
      </c>
      <c r="K346" s="238">
        <v>3</v>
      </c>
      <c r="L346" s="238">
        <v>3.5</v>
      </c>
      <c r="M346" s="238">
        <v>5</v>
      </c>
      <c r="N346" s="238">
        <v>3</v>
      </c>
      <c r="O346" s="238">
        <v>1</v>
      </c>
      <c r="P346" s="238">
        <v>1</v>
      </c>
      <c r="Q346" s="238">
        <v>3</v>
      </c>
      <c r="R346" s="238">
        <v>3</v>
      </c>
      <c r="S346" s="238">
        <v>2.5</v>
      </c>
      <c r="T346" s="238">
        <v>3</v>
      </c>
      <c r="U346" s="238">
        <v>3.5</v>
      </c>
      <c r="V346" s="238"/>
      <c r="W346" s="238"/>
      <c r="X346" s="238">
        <v>3.5</v>
      </c>
      <c r="Y346" s="238">
        <v>3</v>
      </c>
      <c r="Z346" s="238">
        <v>3</v>
      </c>
      <c r="AA346" s="238">
        <v>3</v>
      </c>
      <c r="AB346" s="238">
        <v>3</v>
      </c>
      <c r="AC346" s="238">
        <v>3</v>
      </c>
      <c r="AD346" s="238">
        <v>3</v>
      </c>
      <c r="AE346" s="238">
        <v>3</v>
      </c>
      <c r="AF346" s="238">
        <v>3</v>
      </c>
      <c r="AG346" s="238">
        <v>3</v>
      </c>
      <c r="AH346" s="238">
        <v>3</v>
      </c>
      <c r="AI346" s="112"/>
      <c r="AJ346" s="112"/>
      <c r="AK346" s="112"/>
      <c r="AL346" s="112"/>
      <c r="AM346" s="112"/>
      <c r="AN346" s="52"/>
      <c r="AO346" s="112"/>
      <c r="AP346" s="112"/>
    </row>
    <row r="347" ht="15" hidden="1" spans="1:42">
      <c r="A347" s="235" t="s">
        <v>48</v>
      </c>
      <c r="B347" s="236" t="s">
        <v>198</v>
      </c>
      <c r="C347" s="237" t="s">
        <v>193</v>
      </c>
      <c r="D347" s="238"/>
      <c r="E347" s="243">
        <v>4</v>
      </c>
      <c r="F347" s="243">
        <v>4</v>
      </c>
      <c r="G347" s="243">
        <v>4</v>
      </c>
      <c r="H347" s="243">
        <v>4</v>
      </c>
      <c r="I347" s="238"/>
      <c r="J347" s="238">
        <v>4</v>
      </c>
      <c r="K347" s="238">
        <v>4</v>
      </c>
      <c r="L347" s="238">
        <v>4</v>
      </c>
      <c r="M347" s="238">
        <v>4</v>
      </c>
      <c r="N347" s="238">
        <v>4</v>
      </c>
      <c r="O347" s="238"/>
      <c r="P347" s="238">
        <v>4</v>
      </c>
      <c r="Q347" s="238">
        <v>4</v>
      </c>
      <c r="R347" s="238">
        <v>4</v>
      </c>
      <c r="S347" s="238">
        <v>4</v>
      </c>
      <c r="T347" s="238">
        <v>4</v>
      </c>
      <c r="U347" s="238">
        <v>4</v>
      </c>
      <c r="V347" s="238">
        <v>4</v>
      </c>
      <c r="W347" s="238"/>
      <c r="X347" s="238">
        <v>4</v>
      </c>
      <c r="Y347" s="238">
        <v>4</v>
      </c>
      <c r="Z347" s="243">
        <v>4</v>
      </c>
      <c r="AA347" s="243">
        <v>4</v>
      </c>
      <c r="AB347" s="243">
        <v>4</v>
      </c>
      <c r="AC347" s="243">
        <v>4</v>
      </c>
      <c r="AD347" s="243">
        <v>4</v>
      </c>
      <c r="AE347" s="243">
        <v>4</v>
      </c>
      <c r="AF347" s="243">
        <v>4</v>
      </c>
      <c r="AG347" s="243">
        <v>4</v>
      </c>
      <c r="AH347" s="243">
        <v>4</v>
      </c>
      <c r="AI347" s="112">
        <f>IF(A347="","",COUNTIF(D347:AH348,"&gt;2")/2)</f>
        <v>27</v>
      </c>
      <c r="AJ347" s="112">
        <f>SUMPRODUCT(IFERROR((IFERROR(WEEKDAY($D$3:$AH$3,2),999)&lt;6)*D347:AH348,0))</f>
        <v>175.5</v>
      </c>
      <c r="AK347" s="112">
        <f>SUMPRODUCT((IFERROR(WEEKDAY($D$3:$AH$3,2),999)&lt;6)*D349:AH349)</f>
        <v>63</v>
      </c>
      <c r="AL347" s="112">
        <f>SUMPRODUCT(IFERROR((IFERROR(WEEKDAY($D$3:$AH$3,2),0)&gt;5)*D347:AH349,0))</f>
        <v>48</v>
      </c>
      <c r="AM347" s="112">
        <f>SUM(D347:AH349)</f>
        <v>286.5</v>
      </c>
      <c r="AN347" s="52" t="s">
        <v>189</v>
      </c>
      <c r="AO347" s="112">
        <f>SUMPRODUCT((IFERROR((D347:AH347+D348:AH348+D349:AH349),0)&gt;8)*1,IFERROR((D347:AH347+D348:AH348+D349:AH349-8),0))</f>
        <v>72</v>
      </c>
      <c r="AP347" s="112">
        <f>AM347-AO347</f>
        <v>214.5</v>
      </c>
    </row>
    <row r="348" ht="15" hidden="1" spans="1:42">
      <c r="A348" s="235"/>
      <c r="B348" s="240"/>
      <c r="C348" s="237" t="s">
        <v>194</v>
      </c>
      <c r="D348" s="238"/>
      <c r="E348" s="243">
        <v>4</v>
      </c>
      <c r="F348" s="243">
        <v>4</v>
      </c>
      <c r="G348" s="243">
        <v>4</v>
      </c>
      <c r="H348" s="243">
        <v>4</v>
      </c>
      <c r="I348" s="238"/>
      <c r="J348" s="238">
        <v>4</v>
      </c>
      <c r="K348" s="238">
        <v>4</v>
      </c>
      <c r="L348" s="238">
        <v>4</v>
      </c>
      <c r="M348" s="238">
        <v>4</v>
      </c>
      <c r="N348" s="238">
        <v>4</v>
      </c>
      <c r="O348" s="238"/>
      <c r="P348" s="238">
        <v>4</v>
      </c>
      <c r="Q348" s="238">
        <v>4</v>
      </c>
      <c r="R348" s="238">
        <v>4</v>
      </c>
      <c r="S348" s="238">
        <v>4</v>
      </c>
      <c r="T348" s="238">
        <v>4</v>
      </c>
      <c r="U348" s="238">
        <v>4</v>
      </c>
      <c r="V348" s="238">
        <v>3</v>
      </c>
      <c r="W348" s="238"/>
      <c r="X348" s="238">
        <v>4</v>
      </c>
      <c r="Y348" s="238">
        <v>4</v>
      </c>
      <c r="Z348" s="243">
        <v>4</v>
      </c>
      <c r="AA348" s="243">
        <v>4</v>
      </c>
      <c r="AB348" s="243">
        <v>4</v>
      </c>
      <c r="AC348" s="243">
        <v>4</v>
      </c>
      <c r="AD348" s="243">
        <v>4</v>
      </c>
      <c r="AE348" s="243">
        <v>4</v>
      </c>
      <c r="AF348" s="243">
        <v>4</v>
      </c>
      <c r="AG348" s="243">
        <v>3.5</v>
      </c>
      <c r="AH348" s="243">
        <v>4</v>
      </c>
      <c r="AI348" s="112"/>
      <c r="AJ348" s="112"/>
      <c r="AK348" s="112"/>
      <c r="AL348" s="112"/>
      <c r="AM348" s="112"/>
      <c r="AN348" s="52"/>
      <c r="AO348" s="112"/>
      <c r="AP348" s="112"/>
    </row>
    <row r="349" ht="15" hidden="1" spans="1:42">
      <c r="A349" s="235"/>
      <c r="B349" s="240"/>
      <c r="C349" s="237" t="s">
        <v>190</v>
      </c>
      <c r="D349" s="238"/>
      <c r="E349" s="243">
        <v>3</v>
      </c>
      <c r="F349" s="243">
        <v>3.5</v>
      </c>
      <c r="G349" s="243">
        <v>3</v>
      </c>
      <c r="H349" s="243">
        <v>3</v>
      </c>
      <c r="I349" s="238"/>
      <c r="J349" s="238">
        <v>3.5</v>
      </c>
      <c r="K349" s="238">
        <v>3</v>
      </c>
      <c r="L349" s="238">
        <v>3.5</v>
      </c>
      <c r="M349" s="238">
        <v>5</v>
      </c>
      <c r="N349" s="238">
        <v>3</v>
      </c>
      <c r="O349" s="238"/>
      <c r="P349" s="238">
        <v>3</v>
      </c>
      <c r="Q349" s="238">
        <v>3</v>
      </c>
      <c r="R349" s="238">
        <v>3</v>
      </c>
      <c r="S349" s="238">
        <v>2.5</v>
      </c>
      <c r="T349" s="238">
        <v>1</v>
      </c>
      <c r="U349" s="238">
        <v>1.5</v>
      </c>
      <c r="V349" s="238"/>
      <c r="W349" s="238"/>
      <c r="X349" s="238">
        <v>3.5</v>
      </c>
      <c r="Y349" s="238">
        <v>3</v>
      </c>
      <c r="Z349" s="243">
        <v>3</v>
      </c>
      <c r="AA349" s="243">
        <v>3</v>
      </c>
      <c r="AB349" s="243">
        <v>2</v>
      </c>
      <c r="AC349" s="243">
        <v>3</v>
      </c>
      <c r="AD349" s="243"/>
      <c r="AE349" s="243">
        <v>3</v>
      </c>
      <c r="AF349" s="243">
        <v>3</v>
      </c>
      <c r="AG349" s="243"/>
      <c r="AH349" s="243">
        <v>4</v>
      </c>
      <c r="AI349" s="112"/>
      <c r="AJ349" s="112"/>
      <c r="AK349" s="112"/>
      <c r="AL349" s="112"/>
      <c r="AM349" s="112"/>
      <c r="AN349" s="52"/>
      <c r="AO349" s="112"/>
      <c r="AP349" s="112"/>
    </row>
    <row r="350" ht="15" hidden="1" spans="1:42">
      <c r="A350" s="244" t="s">
        <v>145</v>
      </c>
      <c r="B350" s="236" t="s">
        <v>198</v>
      </c>
      <c r="C350" s="237"/>
      <c r="D350" s="241">
        <v>4</v>
      </c>
      <c r="E350" s="241">
        <v>4</v>
      </c>
      <c r="F350" s="241">
        <v>4</v>
      </c>
      <c r="G350" s="241">
        <v>4</v>
      </c>
      <c r="H350" s="241">
        <v>4</v>
      </c>
      <c r="I350" s="238"/>
      <c r="J350" s="238">
        <v>4</v>
      </c>
      <c r="K350" s="238">
        <v>4</v>
      </c>
      <c r="L350" s="238">
        <v>4</v>
      </c>
      <c r="M350" s="238">
        <v>4</v>
      </c>
      <c r="N350" s="238">
        <v>4</v>
      </c>
      <c r="O350" s="238">
        <v>4</v>
      </c>
      <c r="P350" s="238"/>
      <c r="Q350" s="238">
        <v>4</v>
      </c>
      <c r="R350" s="238">
        <v>4</v>
      </c>
      <c r="S350" s="238">
        <v>4</v>
      </c>
      <c r="T350" s="238">
        <v>4</v>
      </c>
      <c r="U350" s="238">
        <v>4</v>
      </c>
      <c r="V350" s="243">
        <v>4</v>
      </c>
      <c r="W350" s="238"/>
      <c r="X350" s="238">
        <v>4</v>
      </c>
      <c r="Y350" s="238">
        <v>4</v>
      </c>
      <c r="Z350" s="238">
        <v>4</v>
      </c>
      <c r="AA350" s="238">
        <v>4</v>
      </c>
      <c r="AB350" s="238">
        <v>4</v>
      </c>
      <c r="AC350" s="238">
        <v>4</v>
      </c>
      <c r="AD350" s="238" t="s">
        <v>218</v>
      </c>
      <c r="AE350" s="238">
        <v>4</v>
      </c>
      <c r="AF350" s="238">
        <v>4</v>
      </c>
      <c r="AG350" s="238">
        <v>4</v>
      </c>
      <c r="AH350" s="243">
        <v>4</v>
      </c>
      <c r="AI350" s="112">
        <f>IF(A350="","",COUNTIF(D350:AH351,"&gt;2")/2)</f>
        <v>27</v>
      </c>
      <c r="AJ350" s="112">
        <f>SUMPRODUCT(IFERROR((IFERROR(WEEKDAY($D$3:$AH$3,2),999)&lt;6)*D350:AH351,0))</f>
        <v>184</v>
      </c>
      <c r="AK350" s="112">
        <f>SUMPRODUCT((IFERROR(WEEKDAY($D$3:$AH$3,2),999)&lt;6)*D352:AH352)</f>
        <v>85</v>
      </c>
      <c r="AL350" s="112">
        <f>SUMPRODUCT(IFERROR((IFERROR(WEEKDAY($D$3:$AH$3,2),0)&gt;5)*D350:AH352,0))</f>
        <v>40</v>
      </c>
      <c r="AM350" s="112">
        <f>SUM(D350:AH352)</f>
        <v>309</v>
      </c>
      <c r="AN350" s="52" t="s">
        <v>189</v>
      </c>
      <c r="AO350" s="112">
        <f>SUMPRODUCT((IFERROR((D350:AH350+D351:AH351+D352:AH352),0)&gt;8)*1,IFERROR((D350:AH350+D351:AH351+D352:AH352-8),0))</f>
        <v>94</v>
      </c>
      <c r="AP350" s="112">
        <f>AM350-AO350</f>
        <v>215</v>
      </c>
    </row>
    <row r="351" ht="15" hidden="1" spans="1:42">
      <c r="A351" s="244"/>
      <c r="B351" s="240"/>
      <c r="C351" s="237"/>
      <c r="D351" s="241">
        <v>4</v>
      </c>
      <c r="E351" s="241">
        <v>4</v>
      </c>
      <c r="F351" s="241">
        <v>4</v>
      </c>
      <c r="G351" s="241">
        <v>4</v>
      </c>
      <c r="H351" s="241">
        <v>3</v>
      </c>
      <c r="I351" s="238"/>
      <c r="J351" s="238">
        <v>4</v>
      </c>
      <c r="K351" s="238">
        <v>4</v>
      </c>
      <c r="L351" s="238">
        <v>4</v>
      </c>
      <c r="M351" s="238">
        <v>4</v>
      </c>
      <c r="N351" s="238">
        <v>4</v>
      </c>
      <c r="O351" s="238">
        <v>4</v>
      </c>
      <c r="P351" s="238"/>
      <c r="Q351" s="238">
        <v>4</v>
      </c>
      <c r="R351" s="238">
        <v>4</v>
      </c>
      <c r="S351" s="238">
        <v>4</v>
      </c>
      <c r="T351" s="238">
        <v>4</v>
      </c>
      <c r="U351" s="238">
        <v>4</v>
      </c>
      <c r="V351" s="243">
        <v>4</v>
      </c>
      <c r="W351" s="238"/>
      <c r="X351" s="238">
        <v>4</v>
      </c>
      <c r="Y351" s="238">
        <v>4</v>
      </c>
      <c r="Z351" s="238">
        <v>4</v>
      </c>
      <c r="AA351" s="238">
        <v>4</v>
      </c>
      <c r="AB351" s="238">
        <v>4</v>
      </c>
      <c r="AC351" s="238">
        <v>4</v>
      </c>
      <c r="AD351" s="238" t="s">
        <v>218</v>
      </c>
      <c r="AE351" s="238">
        <v>4</v>
      </c>
      <c r="AF351" s="238">
        <v>4</v>
      </c>
      <c r="AG351" s="238">
        <v>4</v>
      </c>
      <c r="AH351" s="243">
        <v>4</v>
      </c>
      <c r="AI351" s="112"/>
      <c r="AJ351" s="112"/>
      <c r="AK351" s="112"/>
      <c r="AL351" s="112"/>
      <c r="AM351" s="112"/>
      <c r="AN351" s="52"/>
      <c r="AO351" s="112"/>
      <c r="AP351" s="112"/>
    </row>
    <row r="352" ht="15" hidden="1" spans="1:42">
      <c r="A352" s="244"/>
      <c r="B352" s="240"/>
      <c r="C352" s="237"/>
      <c r="D352" s="241">
        <v>3.5</v>
      </c>
      <c r="E352" s="241">
        <v>7.5</v>
      </c>
      <c r="F352" s="241">
        <v>4.5</v>
      </c>
      <c r="G352" s="241">
        <v>3.5</v>
      </c>
      <c r="H352" s="241"/>
      <c r="I352" s="238"/>
      <c r="J352" s="238">
        <v>4</v>
      </c>
      <c r="K352" s="238">
        <v>3</v>
      </c>
      <c r="L352" s="238">
        <v>3.5</v>
      </c>
      <c r="M352" s="238">
        <v>5</v>
      </c>
      <c r="N352" s="238">
        <v>3</v>
      </c>
      <c r="O352" s="238">
        <v>3</v>
      </c>
      <c r="P352" s="238"/>
      <c r="Q352" s="238">
        <v>4</v>
      </c>
      <c r="R352" s="238">
        <v>3.5</v>
      </c>
      <c r="S352" s="238">
        <v>2.5</v>
      </c>
      <c r="T352" s="238">
        <v>3</v>
      </c>
      <c r="U352" s="238">
        <v>3</v>
      </c>
      <c r="V352" s="243">
        <v>3</v>
      </c>
      <c r="W352" s="238"/>
      <c r="X352" s="238">
        <v>5</v>
      </c>
      <c r="Y352" s="238">
        <v>4</v>
      </c>
      <c r="Z352" s="238">
        <v>3.5</v>
      </c>
      <c r="AA352" s="238">
        <v>3</v>
      </c>
      <c r="AB352" s="238">
        <v>3</v>
      </c>
      <c r="AC352" s="238">
        <v>3</v>
      </c>
      <c r="AD352" s="238"/>
      <c r="AE352" s="238">
        <v>3</v>
      </c>
      <c r="AF352" s="238">
        <v>4</v>
      </c>
      <c r="AG352" s="238">
        <v>3</v>
      </c>
      <c r="AH352" s="243">
        <v>3</v>
      </c>
      <c r="AI352" s="112"/>
      <c r="AJ352" s="112"/>
      <c r="AK352" s="112"/>
      <c r="AL352" s="112"/>
      <c r="AM352" s="112"/>
      <c r="AN352" s="52"/>
      <c r="AO352" s="112"/>
      <c r="AP352" s="112"/>
    </row>
    <row r="353" hidden="1" spans="1:42">
      <c r="A353" s="245" t="s">
        <v>148</v>
      </c>
      <c r="B353" s="75" t="s">
        <v>212</v>
      </c>
      <c r="C353" s="75" t="s">
        <v>212</v>
      </c>
      <c r="D353" s="117"/>
      <c r="E353" s="117"/>
      <c r="F353" s="117"/>
      <c r="G353" s="117"/>
      <c r="H353" s="117"/>
      <c r="I353" s="117"/>
      <c r="J353" s="117"/>
      <c r="K353" s="117"/>
      <c r="L353" s="117"/>
      <c r="M353" s="117"/>
      <c r="N353" s="117"/>
      <c r="O353" s="117"/>
      <c r="P353" s="117"/>
      <c r="Q353" s="117"/>
      <c r="R353" s="117"/>
      <c r="S353" s="117">
        <v>4</v>
      </c>
      <c r="T353" s="117">
        <v>4</v>
      </c>
      <c r="U353" s="117">
        <v>4</v>
      </c>
      <c r="V353" s="117" t="s">
        <v>211</v>
      </c>
      <c r="W353" s="117" t="s">
        <v>211</v>
      </c>
      <c r="X353" s="117">
        <v>4</v>
      </c>
      <c r="Y353" s="117">
        <v>4</v>
      </c>
      <c r="Z353" s="117">
        <v>4</v>
      </c>
      <c r="AA353" s="117">
        <v>4</v>
      </c>
      <c r="AB353" s="117">
        <v>4</v>
      </c>
      <c r="AC353" s="117">
        <v>4</v>
      </c>
      <c r="AD353" s="117">
        <v>4</v>
      </c>
      <c r="AE353" s="117">
        <v>4</v>
      </c>
      <c r="AF353" s="117">
        <v>4</v>
      </c>
      <c r="AG353" s="117">
        <v>4</v>
      </c>
      <c r="AH353" s="117">
        <v>4</v>
      </c>
      <c r="AI353" s="112">
        <f>IF(A353="","",COUNTIF(D353:AH354,"&gt;2")/2)</f>
        <v>14</v>
      </c>
      <c r="AJ353" s="112">
        <f>SUMPRODUCT(IFERROR((IFERROR(WEEKDAY($D$3:$AH$3,2),999)&lt;6)*D353:AH354,0))</f>
        <v>96</v>
      </c>
      <c r="AK353" s="112">
        <f>SUMPRODUCT((IFERROR(WEEKDAY($D$3:$AH$3,2),999)&lt;6)*D355:AH355)</f>
        <v>29.5</v>
      </c>
      <c r="AL353" s="112">
        <f>SUMPRODUCT(IFERROR((IFERROR(WEEKDAY($D$3:$AH$3,2),0)&gt;5)*D353:AH355,0))</f>
        <v>23</v>
      </c>
      <c r="AM353" s="112">
        <f>SUM(D353:AH355)</f>
        <v>148.5</v>
      </c>
      <c r="AN353" s="52" t="s">
        <v>189</v>
      </c>
      <c r="AO353" s="112">
        <f>SUMPRODUCT((IFERROR((D353:AH353+D354:AH354+D355:AH355),0)&gt;8)*1,IFERROR((D353:AH353+D354:AH354+D355:AH355-8),0))</f>
        <v>36.5</v>
      </c>
      <c r="AP353" s="112">
        <f>AM353-AO353</f>
        <v>112</v>
      </c>
    </row>
    <row r="354" hidden="1" spans="1:42">
      <c r="A354" s="181"/>
      <c r="B354" s="75"/>
      <c r="C354" s="75"/>
      <c r="D354" s="117"/>
      <c r="E354" s="117"/>
      <c r="F354" s="117"/>
      <c r="G354" s="117"/>
      <c r="H354" s="117"/>
      <c r="I354" s="117"/>
      <c r="J354" s="117"/>
      <c r="K354" s="117"/>
      <c r="L354" s="117"/>
      <c r="M354" s="117"/>
      <c r="N354" s="117"/>
      <c r="O354" s="117"/>
      <c r="P354" s="117"/>
      <c r="Q354" s="117"/>
      <c r="R354" s="117"/>
      <c r="S354" s="117">
        <v>4</v>
      </c>
      <c r="T354" s="117">
        <v>4</v>
      </c>
      <c r="U354" s="117">
        <v>4</v>
      </c>
      <c r="V354" s="117" t="s">
        <v>211</v>
      </c>
      <c r="W354" s="117" t="s">
        <v>211</v>
      </c>
      <c r="X354" s="117">
        <v>4</v>
      </c>
      <c r="Y354" s="117">
        <v>4</v>
      </c>
      <c r="Z354" s="117">
        <v>4</v>
      </c>
      <c r="AA354" s="117">
        <v>4</v>
      </c>
      <c r="AB354" s="117">
        <v>4</v>
      </c>
      <c r="AC354" s="117">
        <v>4</v>
      </c>
      <c r="AD354" s="117">
        <v>4</v>
      </c>
      <c r="AE354" s="117">
        <v>4</v>
      </c>
      <c r="AF354" s="117">
        <v>4</v>
      </c>
      <c r="AG354" s="117">
        <v>4</v>
      </c>
      <c r="AH354" s="117">
        <v>4</v>
      </c>
      <c r="AI354" s="112"/>
      <c r="AJ354" s="112"/>
      <c r="AK354" s="112"/>
      <c r="AL354" s="112"/>
      <c r="AM354" s="112"/>
      <c r="AN354" s="52"/>
      <c r="AO354" s="112"/>
      <c r="AP354" s="112"/>
    </row>
    <row r="355" hidden="1" spans="1:42">
      <c r="A355" s="183"/>
      <c r="B355" s="75"/>
      <c r="C355" s="75"/>
      <c r="D355" s="117"/>
      <c r="E355" s="117"/>
      <c r="F355" s="117"/>
      <c r="G355" s="117"/>
      <c r="H355" s="117"/>
      <c r="I355" s="117"/>
      <c r="J355" s="117"/>
      <c r="K355" s="117"/>
      <c r="L355" s="257"/>
      <c r="M355" s="117"/>
      <c r="N355" s="117"/>
      <c r="O355" s="117"/>
      <c r="P355" s="117"/>
      <c r="Q355" s="117"/>
      <c r="R355" s="117"/>
      <c r="S355" s="117"/>
      <c r="T355" s="117"/>
      <c r="U355" s="117"/>
      <c r="V355" s="117"/>
      <c r="W355" s="117"/>
      <c r="X355" s="117">
        <v>3.5</v>
      </c>
      <c r="Y355" s="117">
        <v>3.5</v>
      </c>
      <c r="Z355" s="117">
        <v>4.5</v>
      </c>
      <c r="AA355" s="117">
        <v>4.5</v>
      </c>
      <c r="AB355" s="117">
        <v>4.5</v>
      </c>
      <c r="AC355" s="117">
        <v>3.5</v>
      </c>
      <c r="AD355" s="117">
        <v>3.5</v>
      </c>
      <c r="AE355" s="117">
        <v>1.5</v>
      </c>
      <c r="AF355" s="117">
        <v>2.5</v>
      </c>
      <c r="AG355" s="117">
        <v>2.5</v>
      </c>
      <c r="AH355" s="117">
        <v>2.5</v>
      </c>
      <c r="AI355" s="112"/>
      <c r="AJ355" s="112"/>
      <c r="AK355" s="112"/>
      <c r="AL355" s="112"/>
      <c r="AM355" s="112"/>
      <c r="AN355" s="52"/>
      <c r="AO355" s="112"/>
      <c r="AP355" s="112"/>
    </row>
    <row r="356" hidden="1" spans="1:42">
      <c r="A356" s="246" t="s">
        <v>156</v>
      </c>
      <c r="B356" s="56" t="s">
        <v>155</v>
      </c>
      <c r="C356" s="56" t="s">
        <v>155</v>
      </c>
      <c r="D356" s="57"/>
      <c r="E356" s="57"/>
      <c r="F356" s="57"/>
      <c r="G356" s="57"/>
      <c r="H356" s="247"/>
      <c r="I356" s="247"/>
      <c r="J356" s="57"/>
      <c r="K356" s="57"/>
      <c r="L356" s="57"/>
      <c r="M356" s="57"/>
      <c r="N356" s="57"/>
      <c r="O356" s="57"/>
      <c r="P356" s="247"/>
      <c r="Q356" s="57"/>
      <c r="R356" s="57"/>
      <c r="S356" s="57"/>
      <c r="T356" s="57"/>
      <c r="U356" s="57"/>
      <c r="V356" s="247"/>
      <c r="W356" s="247"/>
      <c r="X356" s="57"/>
      <c r="Y356" s="57"/>
      <c r="Z356" s="57"/>
      <c r="AA356" s="57"/>
      <c r="AB356" s="57"/>
      <c r="AC356" s="57"/>
      <c r="AD356" s="57"/>
      <c r="AE356" s="57">
        <v>4</v>
      </c>
      <c r="AF356" s="57">
        <v>4</v>
      </c>
      <c r="AG356" s="57">
        <v>4</v>
      </c>
      <c r="AH356" s="57">
        <v>4</v>
      </c>
      <c r="AI356" s="112">
        <f>IF(A356="","",COUNTIF(D356:AH357,"&gt;2")/2)</f>
        <v>4</v>
      </c>
      <c r="AJ356" s="112">
        <f>SUMPRODUCT(IFERROR((IFERROR(WEEKDAY($D$3:$AH$3,2),999)&lt;6)*D356:AH357,0))</f>
        <v>32</v>
      </c>
      <c r="AK356" s="112">
        <f>SUMPRODUCT((IFERROR(WEEKDAY($D$3:$AH$3,2),999)&lt;6)*D358:AH358)</f>
        <v>0</v>
      </c>
      <c r="AL356" s="112">
        <f>SUMPRODUCT(IFERROR((IFERROR(WEEKDAY($D$3:$AH$3,2),0)&gt;5)*D356:AH358,0))</f>
        <v>0</v>
      </c>
      <c r="AM356" s="112">
        <f>SUM(D356:AH358)</f>
        <v>32</v>
      </c>
      <c r="AN356" s="52" t="s">
        <v>189</v>
      </c>
      <c r="AO356" s="112">
        <f>SUMPRODUCT((IFERROR((D356:AH356+D357:AH357+D358:AH358),0)&gt;8)*1,IFERROR((D356:AH356+D357:AH357+D358:AH358-8),0))</f>
        <v>0</v>
      </c>
      <c r="AP356" s="112">
        <f>AM356-AO356</f>
        <v>32</v>
      </c>
    </row>
    <row r="357" hidden="1" spans="1:42">
      <c r="A357" s="248"/>
      <c r="B357" s="58"/>
      <c r="C357" s="58"/>
      <c r="D357" s="57"/>
      <c r="E357" s="57"/>
      <c r="F357" s="57"/>
      <c r="G357" s="57"/>
      <c r="H357" s="247"/>
      <c r="I357" s="247"/>
      <c r="J357" s="57"/>
      <c r="K357" s="57"/>
      <c r="L357" s="57"/>
      <c r="M357" s="57"/>
      <c r="N357" s="57"/>
      <c r="O357" s="57"/>
      <c r="P357" s="247"/>
      <c r="Q357" s="57"/>
      <c r="R357" s="57"/>
      <c r="S357" s="57"/>
      <c r="T357" s="57"/>
      <c r="U357" s="57"/>
      <c r="V357" s="247"/>
      <c r="W357" s="247"/>
      <c r="X357" s="57"/>
      <c r="Y357" s="57"/>
      <c r="Z357" s="57"/>
      <c r="AA357" s="57"/>
      <c r="AB357" s="57"/>
      <c r="AC357" s="57"/>
      <c r="AD357" s="57"/>
      <c r="AE357" s="57">
        <v>4</v>
      </c>
      <c r="AF357" s="57">
        <v>4</v>
      </c>
      <c r="AG357" s="57">
        <v>4</v>
      </c>
      <c r="AH357" s="57">
        <v>4</v>
      </c>
      <c r="AI357" s="112"/>
      <c r="AJ357" s="112"/>
      <c r="AK357" s="112"/>
      <c r="AL357" s="112"/>
      <c r="AM357" s="112"/>
      <c r="AN357" s="52"/>
      <c r="AO357" s="112"/>
      <c r="AP357" s="112"/>
    </row>
    <row r="358" hidden="1" spans="1:42">
      <c r="A358" s="55" t="s">
        <v>190</v>
      </c>
      <c r="B358" s="59"/>
      <c r="C358" s="59"/>
      <c r="D358" s="249"/>
      <c r="E358" s="249"/>
      <c r="F358" s="57"/>
      <c r="G358" s="57"/>
      <c r="H358" s="247"/>
      <c r="I358" s="247"/>
      <c r="J358" s="57"/>
      <c r="K358" s="57"/>
      <c r="L358" s="57"/>
      <c r="M358" s="57"/>
      <c r="N358" s="57"/>
      <c r="O358" s="57"/>
      <c r="P358" s="247"/>
      <c r="Q358" s="57"/>
      <c r="R358" s="57"/>
      <c r="S358" s="57"/>
      <c r="T358" s="57"/>
      <c r="U358" s="57"/>
      <c r="V358" s="247"/>
      <c r="W358" s="247"/>
      <c r="X358" s="57"/>
      <c r="Y358" s="57"/>
      <c r="Z358" s="57"/>
      <c r="AA358" s="57"/>
      <c r="AB358" s="57"/>
      <c r="AC358" s="57"/>
      <c r="AD358" s="57"/>
      <c r="AE358" s="57"/>
      <c r="AF358" s="57"/>
      <c r="AG358" s="57"/>
      <c r="AH358" s="57"/>
      <c r="AI358" s="112"/>
      <c r="AJ358" s="112"/>
      <c r="AK358" s="112"/>
      <c r="AL358" s="112"/>
      <c r="AM358" s="112"/>
      <c r="AN358" s="52"/>
      <c r="AO358" s="112"/>
      <c r="AP358" s="112"/>
    </row>
    <row r="359" hidden="1" spans="1:42">
      <c r="A359" s="246" t="s">
        <v>157</v>
      </c>
      <c r="B359" s="56" t="s">
        <v>155</v>
      </c>
      <c r="C359" s="56" t="s">
        <v>155</v>
      </c>
      <c r="D359" s="57"/>
      <c r="E359" s="57"/>
      <c r="F359" s="57"/>
      <c r="G359" s="57"/>
      <c r="H359" s="247"/>
      <c r="I359" s="247"/>
      <c r="J359" s="57"/>
      <c r="K359" s="57"/>
      <c r="L359" s="57"/>
      <c r="M359" s="57"/>
      <c r="N359" s="57"/>
      <c r="O359" s="57"/>
      <c r="P359" s="247"/>
      <c r="Q359" s="57"/>
      <c r="R359" s="57"/>
      <c r="S359" s="57"/>
      <c r="T359" s="57"/>
      <c r="U359" s="57"/>
      <c r="V359" s="247"/>
      <c r="W359" s="247"/>
      <c r="X359" s="57"/>
      <c r="Y359" s="57"/>
      <c r="Z359" s="57"/>
      <c r="AA359" s="57"/>
      <c r="AB359" s="57"/>
      <c r="AC359" s="57"/>
      <c r="AD359" s="57"/>
      <c r="AE359" s="57"/>
      <c r="AF359" s="57">
        <v>4</v>
      </c>
      <c r="AG359" s="57">
        <v>4</v>
      </c>
      <c r="AH359" s="57">
        <v>4</v>
      </c>
      <c r="AI359" s="112">
        <f>IF(A359="","",COUNTIF(D359:AH360,"&gt;2")/2)</f>
        <v>3.5</v>
      </c>
      <c r="AJ359" s="112">
        <f>SUMPRODUCT(IFERROR((IFERROR(WEEKDAY($D$3:$AH$3,2),999)&lt;6)*D359:AH360,0))</f>
        <v>28</v>
      </c>
      <c r="AK359" s="112">
        <f>SUMPRODUCT((IFERROR(WEEKDAY($D$3:$AH$3,2),999)&lt;6)*D361:AH361)</f>
        <v>0</v>
      </c>
      <c r="AL359" s="112">
        <f>SUMPRODUCT(IFERROR((IFERROR(WEEKDAY($D$3:$AH$3,2),0)&gt;5)*D359:AH361,0))</f>
        <v>0</v>
      </c>
      <c r="AM359" s="112">
        <f>SUM(D359:AH361)</f>
        <v>28</v>
      </c>
      <c r="AN359" s="52" t="s">
        <v>189</v>
      </c>
      <c r="AO359" s="112">
        <f>SUMPRODUCT((IFERROR((D359:AH359+D360:AH360+D361:AH361),0)&gt;8)*1,IFERROR((D359:AH359+D360:AH360+D361:AH361-8),0))</f>
        <v>0</v>
      </c>
      <c r="AP359" s="112">
        <f>AM359-AO359</f>
        <v>28</v>
      </c>
    </row>
    <row r="360" hidden="1" spans="1:42">
      <c r="A360" s="248"/>
      <c r="B360" s="58"/>
      <c r="C360" s="58"/>
      <c r="D360" s="57"/>
      <c r="E360" s="57"/>
      <c r="F360" s="57"/>
      <c r="G360" s="57"/>
      <c r="H360" s="247"/>
      <c r="I360" s="247"/>
      <c r="J360" s="57"/>
      <c r="K360" s="57"/>
      <c r="L360" s="57"/>
      <c r="M360" s="57"/>
      <c r="N360" s="57"/>
      <c r="O360" s="57"/>
      <c r="P360" s="247"/>
      <c r="Q360" s="57"/>
      <c r="R360" s="57"/>
      <c r="S360" s="57"/>
      <c r="T360" s="57"/>
      <c r="U360" s="57"/>
      <c r="V360" s="247"/>
      <c r="W360" s="247"/>
      <c r="X360" s="57"/>
      <c r="Y360" s="57"/>
      <c r="Z360" s="57"/>
      <c r="AA360" s="57"/>
      <c r="AB360" s="57"/>
      <c r="AC360" s="57"/>
      <c r="AD360" s="57"/>
      <c r="AE360" s="57">
        <v>4</v>
      </c>
      <c r="AF360" s="57">
        <v>4</v>
      </c>
      <c r="AG360" s="57">
        <v>4</v>
      </c>
      <c r="AH360" s="57">
        <v>4</v>
      </c>
      <c r="AI360" s="112"/>
      <c r="AJ360" s="112"/>
      <c r="AK360" s="112"/>
      <c r="AL360" s="112"/>
      <c r="AM360" s="112"/>
      <c r="AN360" s="52"/>
      <c r="AO360" s="112"/>
      <c r="AP360" s="112"/>
    </row>
    <row r="361" hidden="1" spans="1:42">
      <c r="A361" s="55" t="s">
        <v>190</v>
      </c>
      <c r="B361" s="59"/>
      <c r="C361" s="59"/>
      <c r="D361" s="249"/>
      <c r="E361" s="249"/>
      <c r="F361" s="57"/>
      <c r="G361" s="57"/>
      <c r="H361" s="247"/>
      <c r="I361" s="247"/>
      <c r="J361" s="57"/>
      <c r="K361" s="57"/>
      <c r="L361" s="57"/>
      <c r="M361" s="57"/>
      <c r="N361" s="57"/>
      <c r="O361" s="57"/>
      <c r="P361" s="247"/>
      <c r="Q361" s="57"/>
      <c r="R361" s="57"/>
      <c r="S361" s="57"/>
      <c r="T361" s="57"/>
      <c r="U361" s="57"/>
      <c r="V361" s="247"/>
      <c r="W361" s="247"/>
      <c r="X361" s="57"/>
      <c r="Y361" s="57"/>
      <c r="Z361" s="57"/>
      <c r="AA361" s="57"/>
      <c r="AB361" s="57"/>
      <c r="AC361" s="57"/>
      <c r="AD361" s="57"/>
      <c r="AE361" s="57"/>
      <c r="AF361" s="57"/>
      <c r="AG361" s="57"/>
      <c r="AH361" s="57"/>
      <c r="AI361" s="112"/>
      <c r="AJ361" s="112"/>
      <c r="AK361" s="112"/>
      <c r="AL361" s="112"/>
      <c r="AM361" s="112"/>
      <c r="AN361" s="52"/>
      <c r="AO361" s="112"/>
      <c r="AP361" s="112"/>
    </row>
    <row r="362" spans="1:42">
      <c r="A362" s="162" t="s">
        <v>27</v>
      </c>
      <c r="B362" s="75" t="s">
        <v>192</v>
      </c>
      <c r="C362" s="83"/>
      <c r="D362" s="84"/>
      <c r="E362" s="84"/>
      <c r="F362" s="84"/>
      <c r="G362" s="84"/>
      <c r="H362" s="84"/>
      <c r="I362" s="84"/>
      <c r="J362" s="84"/>
      <c r="K362" s="84"/>
      <c r="L362" s="84">
        <v>4</v>
      </c>
      <c r="M362" s="84">
        <v>4</v>
      </c>
      <c r="N362" s="84">
        <v>4</v>
      </c>
      <c r="O362" s="84">
        <v>4</v>
      </c>
      <c r="P362" s="84">
        <v>4</v>
      </c>
      <c r="Q362" s="84" t="s">
        <v>195</v>
      </c>
      <c r="R362" s="84">
        <v>4</v>
      </c>
      <c r="S362" s="84">
        <v>4</v>
      </c>
      <c r="T362" s="84">
        <v>4</v>
      </c>
      <c r="U362" s="84"/>
      <c r="V362" s="84"/>
      <c r="W362" s="84"/>
      <c r="X362" s="84"/>
      <c r="Y362" s="84"/>
      <c r="Z362" s="84"/>
      <c r="AA362" s="84"/>
      <c r="AB362" s="84"/>
      <c r="AC362" s="84"/>
      <c r="AD362" s="84"/>
      <c r="AE362" s="84"/>
      <c r="AF362" s="84"/>
      <c r="AG362" s="84"/>
      <c r="AH362" s="83"/>
      <c r="AI362" s="112">
        <f>IF(A362="","",COUNTIF(D362:AH363,"&gt;2")/2)</f>
        <v>8</v>
      </c>
      <c r="AJ362" s="112">
        <f>SUMPRODUCT(IFERROR((IFERROR(WEEKDAY($D$3:$AH$3,2),999)&lt;6)*D362:AH363,0))</f>
        <v>48</v>
      </c>
      <c r="AK362" s="112">
        <f>SUMPRODUCT((IFERROR(WEEKDAY($D$3:$AH$3,2),999)&lt;6)*D364:AH364)</f>
        <v>18</v>
      </c>
      <c r="AL362" s="112">
        <f>SUMPRODUCT(IFERROR((IFERROR(WEEKDAY($D$3:$AH$3,2),0)&gt;5)*D362:AH364,0))</f>
        <v>22</v>
      </c>
      <c r="AM362" s="112">
        <f>SUM(D362:AH364)</f>
        <v>88</v>
      </c>
      <c r="AN362" s="52" t="s">
        <v>189</v>
      </c>
      <c r="AO362" s="112">
        <f>SUMPRODUCT((IFERROR((D362:AH362+D363:AH363+D364:AH364),0)&gt;8)*1,IFERROR((D362:AH362+D363:AH363+D364:AH364-8),0))</f>
        <v>24</v>
      </c>
      <c r="AP362" s="112">
        <f>AM362-AO362</f>
        <v>64</v>
      </c>
    </row>
    <row r="363" spans="1:42">
      <c r="A363" s="162"/>
      <c r="B363" s="75"/>
      <c r="C363" s="83"/>
      <c r="D363" s="84"/>
      <c r="E363" s="84"/>
      <c r="F363" s="84"/>
      <c r="G363" s="84"/>
      <c r="H363" s="84"/>
      <c r="I363" s="84"/>
      <c r="J363" s="84"/>
      <c r="K363" s="84"/>
      <c r="L363" s="84">
        <v>4</v>
      </c>
      <c r="M363" s="84">
        <v>4</v>
      </c>
      <c r="N363" s="84">
        <v>4</v>
      </c>
      <c r="O363" s="84">
        <v>4</v>
      </c>
      <c r="P363" s="84">
        <v>4</v>
      </c>
      <c r="Q363" s="84" t="s">
        <v>195</v>
      </c>
      <c r="R363" s="84">
        <v>4</v>
      </c>
      <c r="S363" s="84">
        <v>4</v>
      </c>
      <c r="T363" s="84">
        <v>4</v>
      </c>
      <c r="U363" s="84"/>
      <c r="V363" s="84"/>
      <c r="W363" s="84"/>
      <c r="X363" s="84"/>
      <c r="Y363" s="84"/>
      <c r="Z363" s="84"/>
      <c r="AA363" s="84"/>
      <c r="AB363" s="84"/>
      <c r="AC363" s="84"/>
      <c r="AD363" s="84"/>
      <c r="AE363" s="84"/>
      <c r="AF363" s="84"/>
      <c r="AG363" s="84"/>
      <c r="AH363" s="83"/>
      <c r="AI363" s="112"/>
      <c r="AJ363" s="112"/>
      <c r="AK363" s="112"/>
      <c r="AL363" s="112"/>
      <c r="AM363" s="112"/>
      <c r="AN363" s="52"/>
      <c r="AO363" s="112"/>
      <c r="AP363" s="112"/>
    </row>
    <row r="364" spans="1:42">
      <c r="A364" s="162"/>
      <c r="B364" s="75"/>
      <c r="C364" s="83"/>
      <c r="D364" s="84"/>
      <c r="E364" s="84"/>
      <c r="F364" s="84"/>
      <c r="G364" s="83"/>
      <c r="H364" s="83"/>
      <c r="I364" s="83"/>
      <c r="J364" s="83"/>
      <c r="K364" s="83"/>
      <c r="L364" s="83">
        <v>3</v>
      </c>
      <c r="M364" s="83">
        <v>3</v>
      </c>
      <c r="N364" s="83">
        <v>3</v>
      </c>
      <c r="O364" s="83">
        <v>3</v>
      </c>
      <c r="P364" s="83">
        <v>3</v>
      </c>
      <c r="Q364" s="83"/>
      <c r="R364" s="83">
        <v>3</v>
      </c>
      <c r="S364" s="83">
        <v>3</v>
      </c>
      <c r="T364" s="83">
        <v>3</v>
      </c>
      <c r="U364" s="83"/>
      <c r="V364" s="83"/>
      <c r="W364" s="83"/>
      <c r="X364" s="83"/>
      <c r="Y364" s="83"/>
      <c r="Z364" s="83"/>
      <c r="AA364" s="83"/>
      <c r="AB364" s="83"/>
      <c r="AC364" s="83"/>
      <c r="AD364" s="83"/>
      <c r="AE364" s="83"/>
      <c r="AF364" s="259"/>
      <c r="AG364" s="259"/>
      <c r="AH364" s="259"/>
      <c r="AI364" s="112"/>
      <c r="AJ364" s="112"/>
      <c r="AK364" s="112"/>
      <c r="AL364" s="112"/>
      <c r="AM364" s="112"/>
      <c r="AN364" s="52"/>
      <c r="AO364" s="112"/>
      <c r="AP364" s="112"/>
    </row>
    <row r="365" spans="1:42">
      <c r="A365" s="162" t="s">
        <v>32</v>
      </c>
      <c r="B365" s="75" t="s">
        <v>192</v>
      </c>
      <c r="C365" s="75" t="s">
        <v>193</v>
      </c>
      <c r="D365" s="75"/>
      <c r="E365" s="75"/>
      <c r="F365" s="75"/>
      <c r="G365" s="75"/>
      <c r="H365" s="75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>
        <v>4</v>
      </c>
      <c r="AG365" s="75">
        <v>4</v>
      </c>
      <c r="AH365" s="75">
        <v>4</v>
      </c>
      <c r="AI365" s="112">
        <f>IF(A365="","",COUNTIF(D365:AH366,"&gt;2")/2)</f>
        <v>3</v>
      </c>
      <c r="AJ365" s="112">
        <f>SUMPRODUCT(IFERROR((IFERROR(WEEKDAY($D$3:$AH$3,2),999)&lt;6)*D365:AH366,0))</f>
        <v>24</v>
      </c>
      <c r="AK365" s="112">
        <f>SUMPRODUCT((IFERROR(WEEKDAY($D$3:$AH$3,2),999)&lt;6)*D367:AH367)</f>
        <v>13</v>
      </c>
      <c r="AL365" s="112">
        <f>SUMPRODUCT(IFERROR((IFERROR(WEEKDAY($D$3:$AH$3,2),0)&gt;5)*D365:AH367,0))</f>
        <v>0</v>
      </c>
      <c r="AM365" s="112">
        <f>SUM(D365:AH367)</f>
        <v>37</v>
      </c>
      <c r="AN365" s="52" t="s">
        <v>189</v>
      </c>
      <c r="AO365" s="112">
        <f>SUMPRODUCT((IFERROR((D365:AH365+D366:AH366+D367:AH367),0)&gt;8)*1,IFERROR((D365:AH365+D366:AH366+D367:AH367-8),0))</f>
        <v>13</v>
      </c>
      <c r="AP365" s="112">
        <f>AM365-AO365</f>
        <v>24</v>
      </c>
    </row>
    <row r="366" spans="1:42">
      <c r="A366" s="162"/>
      <c r="B366" s="75"/>
      <c r="C366" s="75" t="s">
        <v>194</v>
      </c>
      <c r="D366" s="75"/>
      <c r="E366" s="75"/>
      <c r="F366" s="75"/>
      <c r="G366" s="75"/>
      <c r="H366" s="75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>
        <v>4</v>
      </c>
      <c r="AG366" s="75">
        <v>4</v>
      </c>
      <c r="AH366" s="75">
        <v>4</v>
      </c>
      <c r="AI366" s="112"/>
      <c r="AJ366" s="112"/>
      <c r="AK366" s="112"/>
      <c r="AL366" s="112"/>
      <c r="AM366" s="112"/>
      <c r="AN366" s="52"/>
      <c r="AO366" s="112"/>
      <c r="AP366" s="112"/>
    </row>
    <row r="367" spans="1:42">
      <c r="A367" s="162"/>
      <c r="B367" s="75"/>
      <c r="C367" s="75" t="s">
        <v>190</v>
      </c>
      <c r="D367" s="75"/>
      <c r="E367" s="75"/>
      <c r="F367" s="75"/>
      <c r="G367" s="75"/>
      <c r="H367" s="75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>
        <v>3</v>
      </c>
      <c r="AG367" s="75">
        <v>5</v>
      </c>
      <c r="AH367" s="75">
        <v>5</v>
      </c>
      <c r="AI367" s="112"/>
      <c r="AJ367" s="112"/>
      <c r="AK367" s="112"/>
      <c r="AL367" s="112"/>
      <c r="AM367" s="112"/>
      <c r="AN367" s="52"/>
      <c r="AO367" s="112"/>
      <c r="AP367" s="112"/>
    </row>
    <row r="368" spans="1:42">
      <c r="A368" s="162" t="s">
        <v>33</v>
      </c>
      <c r="B368" s="75" t="s">
        <v>192</v>
      </c>
      <c r="C368" s="75" t="s">
        <v>193</v>
      </c>
      <c r="D368" s="75"/>
      <c r="E368" s="75"/>
      <c r="F368" s="75"/>
      <c r="G368" s="75"/>
      <c r="H368" s="75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>
        <v>4</v>
      </c>
      <c r="AD368" s="75">
        <v>4</v>
      </c>
      <c r="AE368" s="75">
        <v>4</v>
      </c>
      <c r="AF368" s="75">
        <v>4</v>
      </c>
      <c r="AG368" s="75">
        <v>4</v>
      </c>
      <c r="AH368" s="75">
        <v>4</v>
      </c>
      <c r="AI368" s="112">
        <f>IF(A368="","",COUNTIF(D368:AH369,"&gt;2")/2)</f>
        <v>6</v>
      </c>
      <c r="AJ368" s="112">
        <f>SUMPRODUCT(IFERROR((IFERROR(WEEKDAY($D$3:$AH$3,2),999)&lt;6)*D368:AH369,0))</f>
        <v>32</v>
      </c>
      <c r="AK368" s="112">
        <f>SUMPRODUCT((IFERROR(WEEKDAY($D$3:$AH$3,2),999)&lt;6)*D370:AH370)</f>
        <v>12</v>
      </c>
      <c r="AL368" s="112">
        <f>SUMPRODUCT(IFERROR((IFERROR(WEEKDAY($D$3:$AH$3,2),0)&gt;5)*D368:AH370,0))</f>
        <v>22</v>
      </c>
      <c r="AM368" s="112">
        <f>SUM(D368:AH370)</f>
        <v>66</v>
      </c>
      <c r="AN368" s="52" t="s">
        <v>189</v>
      </c>
      <c r="AO368" s="112">
        <f>SUMPRODUCT((IFERROR((D368:AH368+D369:AH369+D370:AH370),0)&gt;8)*1,IFERROR((D368:AH368+D369:AH369+D370:AH370-8),0))</f>
        <v>18</v>
      </c>
      <c r="AP368" s="112">
        <f>AM368-AO368</f>
        <v>48</v>
      </c>
    </row>
    <row r="369" spans="1:42">
      <c r="A369" s="162"/>
      <c r="B369" s="75"/>
      <c r="C369" s="75" t="s">
        <v>194</v>
      </c>
      <c r="D369" s="75"/>
      <c r="E369" s="75"/>
      <c r="F369" s="75"/>
      <c r="G369" s="75"/>
      <c r="H369" s="75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>
        <v>4</v>
      </c>
      <c r="AD369" s="75">
        <v>4</v>
      </c>
      <c r="AE369" s="75">
        <v>4</v>
      </c>
      <c r="AF369" s="75">
        <v>4</v>
      </c>
      <c r="AG369" s="75">
        <v>4</v>
      </c>
      <c r="AH369" s="75">
        <v>4</v>
      </c>
      <c r="AI369" s="112"/>
      <c r="AJ369" s="112"/>
      <c r="AK369" s="112"/>
      <c r="AL369" s="112"/>
      <c r="AM369" s="112"/>
      <c r="AN369" s="52"/>
      <c r="AO369" s="112"/>
      <c r="AP369" s="112"/>
    </row>
    <row r="370" ht="13.5" spans="1:42">
      <c r="A370" s="162"/>
      <c r="B370" s="75"/>
      <c r="C370" s="75" t="s">
        <v>190</v>
      </c>
      <c r="D370" s="75"/>
      <c r="E370" s="75"/>
      <c r="F370" s="75"/>
      <c r="G370" s="75"/>
      <c r="H370" s="75"/>
      <c r="I370" s="75"/>
      <c r="J370" s="75"/>
      <c r="K370" s="75"/>
      <c r="L370" s="75"/>
      <c r="M370" s="78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8"/>
      <c r="AA370" s="78"/>
      <c r="AB370" s="75"/>
      <c r="AC370" s="75">
        <v>3</v>
      </c>
      <c r="AD370" s="75">
        <v>3</v>
      </c>
      <c r="AE370" s="75">
        <v>3</v>
      </c>
      <c r="AF370" s="75">
        <v>3</v>
      </c>
      <c r="AG370" s="75">
        <v>3</v>
      </c>
      <c r="AH370" s="78">
        <v>3</v>
      </c>
      <c r="AI370" s="112"/>
      <c r="AJ370" s="112"/>
      <c r="AK370" s="112"/>
      <c r="AL370" s="112"/>
      <c r="AM370" s="112"/>
      <c r="AN370" s="52"/>
      <c r="AO370" s="112"/>
      <c r="AP370" s="112"/>
    </row>
    <row r="371" ht="13.5" spans="1:42">
      <c r="A371" s="250" t="s">
        <v>35</v>
      </c>
      <c r="B371" s="75" t="s">
        <v>192</v>
      </c>
      <c r="C371" s="75" t="s">
        <v>193</v>
      </c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5"/>
      <c r="T371" s="78"/>
      <c r="U371" s="75"/>
      <c r="V371" s="75"/>
      <c r="W371" s="75"/>
      <c r="X371" s="75"/>
      <c r="Y371" s="78"/>
      <c r="Z371" s="78"/>
      <c r="AA371" s="78"/>
      <c r="AB371" s="75"/>
      <c r="AC371" s="78"/>
      <c r="AD371" s="78">
        <v>4</v>
      </c>
      <c r="AE371" s="78">
        <v>4</v>
      </c>
      <c r="AF371" s="78">
        <v>4</v>
      </c>
      <c r="AG371" s="78">
        <v>4</v>
      </c>
      <c r="AH371" s="78">
        <v>4</v>
      </c>
      <c r="AI371" s="112">
        <f>IF(A371="","",COUNTIF(D371:AH372,"&gt;2")/2)</f>
        <v>5</v>
      </c>
      <c r="AJ371" s="112">
        <f>SUMPRODUCT(IFERROR((IFERROR(WEEKDAY($D$3:$AH$3,2),999)&lt;6)*D371:AH372,0))</f>
        <v>32</v>
      </c>
      <c r="AK371" s="112">
        <f>SUMPRODUCT((IFERROR(WEEKDAY($D$3:$AH$3,2),999)&lt;6)*D373:AH373)</f>
        <v>12</v>
      </c>
      <c r="AL371" s="112">
        <f>SUMPRODUCT(IFERROR((IFERROR(WEEKDAY($D$3:$AH$3,2),0)&gt;5)*D371:AH373,0))</f>
        <v>11</v>
      </c>
      <c r="AM371" s="112">
        <f>SUM(D371:AH373)</f>
        <v>55</v>
      </c>
      <c r="AN371" s="52" t="s">
        <v>189</v>
      </c>
      <c r="AO371" s="112">
        <f>SUMPRODUCT((IFERROR((D371:AH371+D372:AH372+D373:AH373),0)&gt;8)*1,IFERROR((D371:AH371+D372:AH372+D373:AH373-8),0))</f>
        <v>15</v>
      </c>
      <c r="AP371" s="112">
        <f>AM371-AO371</f>
        <v>40</v>
      </c>
    </row>
    <row r="372" ht="13.5" spans="1:42">
      <c r="A372" s="251"/>
      <c r="B372" s="75"/>
      <c r="C372" s="75" t="s">
        <v>194</v>
      </c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5"/>
      <c r="T372" s="78"/>
      <c r="U372" s="75"/>
      <c r="V372" s="75"/>
      <c r="W372" s="75"/>
      <c r="X372" s="75"/>
      <c r="Y372" s="78"/>
      <c r="Z372" s="78"/>
      <c r="AA372" s="78"/>
      <c r="AB372" s="75"/>
      <c r="AC372" s="78"/>
      <c r="AD372" s="78">
        <v>4</v>
      </c>
      <c r="AE372" s="78">
        <v>4</v>
      </c>
      <c r="AF372" s="78">
        <v>4</v>
      </c>
      <c r="AG372" s="78">
        <v>4</v>
      </c>
      <c r="AH372" s="78">
        <v>4</v>
      </c>
      <c r="AI372" s="112"/>
      <c r="AJ372" s="112"/>
      <c r="AK372" s="112"/>
      <c r="AL372" s="112"/>
      <c r="AM372" s="112"/>
      <c r="AN372" s="52"/>
      <c r="AO372" s="112"/>
      <c r="AP372" s="112"/>
    </row>
    <row r="373" ht="13.5" spans="1:42">
      <c r="A373" s="252"/>
      <c r="B373" s="75"/>
      <c r="C373" s="75" t="s">
        <v>190</v>
      </c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5"/>
      <c r="T373" s="75"/>
      <c r="U373" s="75"/>
      <c r="V373" s="75"/>
      <c r="W373" s="75"/>
      <c r="X373" s="75"/>
      <c r="Y373" s="75"/>
      <c r="Z373" s="78"/>
      <c r="AA373" s="78"/>
      <c r="AB373" s="75"/>
      <c r="AC373" s="75"/>
      <c r="AD373" s="75">
        <v>3</v>
      </c>
      <c r="AE373" s="75">
        <v>3</v>
      </c>
      <c r="AF373" s="75">
        <v>3</v>
      </c>
      <c r="AG373" s="75">
        <v>3</v>
      </c>
      <c r="AH373" s="75">
        <v>3</v>
      </c>
      <c r="AI373" s="112"/>
      <c r="AJ373" s="112"/>
      <c r="AK373" s="112"/>
      <c r="AL373" s="112"/>
      <c r="AM373" s="112"/>
      <c r="AN373" s="52"/>
      <c r="AO373" s="112"/>
      <c r="AP373" s="112"/>
    </row>
    <row r="374" spans="1:42">
      <c r="A374" s="250" t="s">
        <v>30</v>
      </c>
      <c r="B374" s="75" t="s">
        <v>192</v>
      </c>
      <c r="C374" s="75" t="s">
        <v>193</v>
      </c>
      <c r="D374" s="75"/>
      <c r="E374" s="75"/>
      <c r="F374" s="75"/>
      <c r="G374" s="75"/>
      <c r="H374" s="75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>
        <v>4</v>
      </c>
      <c r="AG374" s="75">
        <v>4</v>
      </c>
      <c r="AH374" s="75">
        <v>4</v>
      </c>
      <c r="AI374" s="112">
        <f>IF(A374="","",COUNTIF(D374:AH375,"&gt;2")/2)</f>
        <v>3</v>
      </c>
      <c r="AJ374" s="112">
        <f>SUMPRODUCT(IFERROR((IFERROR(WEEKDAY($D$3:$AH$3,2),999)&lt;6)*D374:AH375,0))</f>
        <v>24</v>
      </c>
      <c r="AK374" s="112">
        <f>SUMPRODUCT((IFERROR(WEEKDAY($D$3:$AH$3,2),999)&lt;6)*D376:AH376)</f>
        <v>10</v>
      </c>
      <c r="AL374" s="112">
        <f>SUMPRODUCT(IFERROR((IFERROR(WEEKDAY($D$3:$AH$3,2),0)&gt;5)*D374:AH376,0))</f>
        <v>0</v>
      </c>
      <c r="AM374" s="112">
        <f>SUM(D374:AH376)</f>
        <v>34</v>
      </c>
      <c r="AN374" s="52" t="s">
        <v>189</v>
      </c>
      <c r="AO374" s="112">
        <f>SUMPRODUCT((IFERROR((D374:AH374+D375:AH375+D376:AH376),0)&gt;8)*1,IFERROR((D374:AH374+D375:AH375+D376:AH376-8),0))</f>
        <v>10</v>
      </c>
      <c r="AP374" s="112">
        <f>AM374-AO374</f>
        <v>24</v>
      </c>
    </row>
    <row r="375" spans="1:42">
      <c r="A375" s="251"/>
      <c r="B375" s="75"/>
      <c r="C375" s="75" t="s">
        <v>194</v>
      </c>
      <c r="D375" s="75"/>
      <c r="E375" s="75"/>
      <c r="F375" s="75"/>
      <c r="G375" s="75"/>
      <c r="H375" s="75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>
        <v>4</v>
      </c>
      <c r="AG375" s="75">
        <v>4</v>
      </c>
      <c r="AH375" s="75">
        <v>4</v>
      </c>
      <c r="AI375" s="112"/>
      <c r="AJ375" s="112"/>
      <c r="AK375" s="112"/>
      <c r="AL375" s="112"/>
      <c r="AM375" s="112"/>
      <c r="AN375" s="52"/>
      <c r="AO375" s="112"/>
      <c r="AP375" s="112"/>
    </row>
    <row r="376" ht="13.5" spans="1:42">
      <c r="A376" s="252"/>
      <c r="B376" s="75"/>
      <c r="C376" s="75" t="s">
        <v>190</v>
      </c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5"/>
      <c r="AF376" s="75"/>
      <c r="AG376" s="75">
        <v>5</v>
      </c>
      <c r="AH376" s="75">
        <v>5</v>
      </c>
      <c r="AI376" s="112"/>
      <c r="AJ376" s="112"/>
      <c r="AK376" s="112"/>
      <c r="AL376" s="112"/>
      <c r="AM376" s="112"/>
      <c r="AN376" s="52"/>
      <c r="AO376" s="112"/>
      <c r="AP376" s="112"/>
    </row>
    <row r="377" ht="13.5" spans="1:42">
      <c r="A377" s="250" t="s">
        <v>31</v>
      </c>
      <c r="B377" s="75" t="s">
        <v>192</v>
      </c>
      <c r="C377" s="75" t="s">
        <v>193</v>
      </c>
      <c r="D377" s="78"/>
      <c r="E377" s="78"/>
      <c r="F377" s="78"/>
      <c r="G377" s="78"/>
      <c r="H377" s="75"/>
      <c r="I377" s="75"/>
      <c r="J377" s="75"/>
      <c r="K377" s="75"/>
      <c r="L377" s="75"/>
      <c r="M377" s="75"/>
      <c r="N377" s="75"/>
      <c r="O377" s="75"/>
      <c r="P377" s="75"/>
      <c r="Q377" s="75"/>
      <c r="R377" s="78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>
        <v>4</v>
      </c>
      <c r="AF377" s="75">
        <v>4</v>
      </c>
      <c r="AG377" s="75">
        <v>4</v>
      </c>
      <c r="AH377" s="75">
        <v>4</v>
      </c>
      <c r="AI377" s="112">
        <f>IF(A377="","",COUNTIF(D377:AH378,"&gt;2")/2)</f>
        <v>4</v>
      </c>
      <c r="AJ377" s="112">
        <f>SUMPRODUCT(IFERROR((IFERROR(WEEKDAY($D$3:$AH$3,2),999)&lt;6)*D377:AH378,0))</f>
        <v>32</v>
      </c>
      <c r="AK377" s="112">
        <f>SUMPRODUCT((IFERROR(WEEKDAY($D$3:$AH$3,2),999)&lt;6)*D379:AH379)</f>
        <v>12</v>
      </c>
      <c r="AL377" s="112">
        <f>SUMPRODUCT(IFERROR((IFERROR(WEEKDAY($D$3:$AH$3,2),0)&gt;5)*D377:AH379,0))</f>
        <v>0</v>
      </c>
      <c r="AM377" s="112">
        <f>SUM(D377:AH379)</f>
        <v>44</v>
      </c>
      <c r="AN377" s="52" t="s">
        <v>189</v>
      </c>
      <c r="AO377" s="112">
        <f>SUMPRODUCT((IFERROR((D377:AH377+D378:AH378+D379:AH379),0)&gt;8)*1,IFERROR((D377:AH377+D378:AH378+D379:AH379-8),0))</f>
        <v>12</v>
      </c>
      <c r="AP377" s="112">
        <f>AM377-AO377</f>
        <v>32</v>
      </c>
    </row>
    <row r="378" ht="13.5" spans="1:42">
      <c r="A378" s="251"/>
      <c r="B378" s="75"/>
      <c r="C378" s="75" t="s">
        <v>194</v>
      </c>
      <c r="D378" s="78"/>
      <c r="E378" s="78"/>
      <c r="F378" s="78"/>
      <c r="G378" s="78"/>
      <c r="H378" s="75"/>
      <c r="I378" s="75"/>
      <c r="J378" s="75"/>
      <c r="K378" s="75"/>
      <c r="L378" s="75"/>
      <c r="M378" s="75"/>
      <c r="N378" s="75"/>
      <c r="O378" s="75"/>
      <c r="P378" s="75"/>
      <c r="Q378" s="75"/>
      <c r="R378" s="78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>
        <v>4</v>
      </c>
      <c r="AF378" s="75">
        <v>4</v>
      </c>
      <c r="AG378" s="75">
        <v>4</v>
      </c>
      <c r="AH378" s="75">
        <v>4</v>
      </c>
      <c r="AI378" s="112"/>
      <c r="AJ378" s="112"/>
      <c r="AK378" s="112"/>
      <c r="AL378" s="112"/>
      <c r="AM378" s="112"/>
      <c r="AN378" s="52"/>
      <c r="AO378" s="112"/>
      <c r="AP378" s="112"/>
    </row>
    <row r="379" ht="13.5" spans="1:42">
      <c r="A379" s="252"/>
      <c r="B379" s="75"/>
      <c r="C379" s="75" t="s">
        <v>190</v>
      </c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5">
        <v>3</v>
      </c>
      <c r="AF379" s="75">
        <v>3</v>
      </c>
      <c r="AG379" s="75">
        <v>3</v>
      </c>
      <c r="AH379" s="75">
        <v>3</v>
      </c>
      <c r="AI379" s="112"/>
      <c r="AJ379" s="112"/>
      <c r="AK379" s="112"/>
      <c r="AL379" s="112"/>
      <c r="AM379" s="112"/>
      <c r="AN379" s="52"/>
      <c r="AO379" s="112"/>
      <c r="AP379" s="112"/>
    </row>
    <row r="380" ht="16.5" hidden="1" spans="1:42">
      <c r="A380" s="143" t="s">
        <v>37</v>
      </c>
      <c r="B380" s="144" t="s">
        <v>206</v>
      </c>
      <c r="C380" s="253"/>
      <c r="D380" s="120" t="s">
        <v>193</v>
      </c>
      <c r="E380" s="144" t="s">
        <v>195</v>
      </c>
      <c r="F380" s="144">
        <v>4</v>
      </c>
      <c r="G380" s="254"/>
      <c r="H380" s="254"/>
      <c r="I380" s="254"/>
      <c r="J380" s="254"/>
      <c r="K380" s="254"/>
      <c r="L380" s="254"/>
      <c r="M380" s="254"/>
      <c r="N380" s="254"/>
      <c r="O380" s="254"/>
      <c r="P380" s="254"/>
      <c r="Q380" s="254"/>
      <c r="R380" s="254"/>
      <c r="S380" s="254"/>
      <c r="T380" s="254"/>
      <c r="U380" s="254"/>
      <c r="V380" s="254"/>
      <c r="W380" s="254"/>
      <c r="X380" s="254"/>
      <c r="Y380" s="254"/>
      <c r="Z380" s="254"/>
      <c r="AA380" s="254"/>
      <c r="AB380" s="254"/>
      <c r="AC380" s="254"/>
      <c r="AD380" s="254"/>
      <c r="AE380" s="254"/>
      <c r="AF380" s="254"/>
      <c r="AG380" s="254"/>
      <c r="AH380" s="254"/>
      <c r="AI380" s="112">
        <f>IF(A380="","",COUNTIF(D380:AH381,"&gt;2")/2)</f>
        <v>1</v>
      </c>
      <c r="AJ380" s="112">
        <f>SUMPRODUCT(IFERROR((IFERROR(WEEKDAY($D$3:$AH$3,2),999)&lt;6)*D380:AH381,0))</f>
        <v>8</v>
      </c>
      <c r="AK380" s="112" t="e">
        <f>SUMPRODUCT((IFERROR(WEEKDAY($D$3:$AH$3,2),999)&lt;6)*D382:AH382)</f>
        <v>#VALUE!</v>
      </c>
      <c r="AL380" s="112">
        <f>SUMPRODUCT(IFERROR((IFERROR(WEEKDAY($D$3:$AH$3,2),0)&gt;5)*D380:AH382,0))</f>
        <v>0</v>
      </c>
      <c r="AM380" s="112">
        <f>SUM(D380:AH382)</f>
        <v>10</v>
      </c>
      <c r="AN380" s="52" t="s">
        <v>189</v>
      </c>
      <c r="AO380" s="112">
        <f>SUMPRODUCT((IFERROR((D380:AH380+D381:AH381+D382:AH382),0)&gt;8)*1,IFERROR((D380:AH380+D381:AH381+D382:AH382-8),0))</f>
        <v>2</v>
      </c>
      <c r="AP380" s="112">
        <f>AM380-AO380</f>
        <v>8</v>
      </c>
    </row>
    <row r="381" ht="16.5" hidden="1" spans="1:42">
      <c r="A381" s="143"/>
      <c r="B381" s="144"/>
      <c r="C381" s="255"/>
      <c r="D381" s="120" t="s">
        <v>194</v>
      </c>
      <c r="E381" s="144" t="s">
        <v>195</v>
      </c>
      <c r="F381" s="144">
        <v>4</v>
      </c>
      <c r="G381" s="254"/>
      <c r="H381" s="254"/>
      <c r="I381" s="254"/>
      <c r="J381" s="254"/>
      <c r="K381" s="254"/>
      <c r="L381" s="254"/>
      <c r="M381" s="254"/>
      <c r="N381" s="254"/>
      <c r="O381" s="254"/>
      <c r="P381" s="254"/>
      <c r="Q381" s="254"/>
      <c r="R381" s="254"/>
      <c r="S381" s="254"/>
      <c r="T381" s="254"/>
      <c r="U381" s="254"/>
      <c r="V381" s="254"/>
      <c r="W381" s="254"/>
      <c r="X381" s="254"/>
      <c r="Y381" s="254"/>
      <c r="Z381" s="254"/>
      <c r="AA381" s="254"/>
      <c r="AB381" s="254"/>
      <c r="AC381" s="254"/>
      <c r="AD381" s="254"/>
      <c r="AE381" s="254"/>
      <c r="AF381" s="254"/>
      <c r="AG381" s="254"/>
      <c r="AH381" s="254"/>
      <c r="AI381" s="112"/>
      <c r="AJ381" s="112"/>
      <c r="AK381" s="112"/>
      <c r="AL381" s="112"/>
      <c r="AM381" s="112"/>
      <c r="AN381" s="52"/>
      <c r="AO381" s="112"/>
      <c r="AP381" s="112"/>
    </row>
    <row r="382" ht="16.5" hidden="1" spans="1:42">
      <c r="A382" s="143"/>
      <c r="B382" s="144"/>
      <c r="C382" s="256"/>
      <c r="D382" s="120" t="s">
        <v>190</v>
      </c>
      <c r="E382" s="144">
        <v>0</v>
      </c>
      <c r="F382" s="144">
        <v>2</v>
      </c>
      <c r="G382" s="254"/>
      <c r="H382" s="254"/>
      <c r="I382" s="254"/>
      <c r="J382" s="254"/>
      <c r="K382" s="254"/>
      <c r="L382" s="254"/>
      <c r="M382" s="254"/>
      <c r="N382" s="254"/>
      <c r="O382" s="254"/>
      <c r="P382" s="254"/>
      <c r="Q382" s="254"/>
      <c r="R382" s="254"/>
      <c r="S382" s="254"/>
      <c r="T382" s="254"/>
      <c r="U382" s="254"/>
      <c r="V382" s="254"/>
      <c r="W382" s="254"/>
      <c r="X382" s="254"/>
      <c r="Y382" s="254"/>
      <c r="Z382" s="254"/>
      <c r="AA382" s="254"/>
      <c r="AB382" s="254"/>
      <c r="AC382" s="254"/>
      <c r="AD382" s="254"/>
      <c r="AE382" s="254"/>
      <c r="AF382" s="254"/>
      <c r="AG382" s="254"/>
      <c r="AH382" s="254"/>
      <c r="AI382" s="112"/>
      <c r="AJ382" s="112"/>
      <c r="AK382" s="112"/>
      <c r="AL382" s="112"/>
      <c r="AM382" s="112"/>
      <c r="AN382" s="52"/>
      <c r="AO382" s="112"/>
      <c r="AP382" s="112"/>
    </row>
    <row r="383" ht="13.5" spans="1:42">
      <c r="A383" s="162" t="s">
        <v>34</v>
      </c>
      <c r="B383" s="162" t="s">
        <v>192</v>
      </c>
      <c r="C383" s="162" t="s">
        <v>193</v>
      </c>
      <c r="D383" s="247">
        <v>4</v>
      </c>
      <c r="E383" s="247">
        <v>4</v>
      </c>
      <c r="F383" s="247">
        <v>4</v>
      </c>
      <c r="G383" s="247">
        <v>4</v>
      </c>
      <c r="H383" s="247">
        <v>4</v>
      </c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8"/>
      <c r="AI383" s="112">
        <f>IF(A383="","",COUNTIF(D383:AH384,"&gt;2")/2)</f>
        <v>4.5</v>
      </c>
      <c r="AJ383" s="112">
        <f>SUMPRODUCT(IFERROR((IFERROR(WEEKDAY($D$3:$AH$3,2),999)&lt;6)*D383:AH384,0))</f>
        <v>32</v>
      </c>
      <c r="AK383" s="112">
        <f>SUMPRODUCT((IFERROR(WEEKDAY($D$3:$AH$3,2),999)&lt;6)*D385:AH385)</f>
        <v>16</v>
      </c>
      <c r="AL383" s="112">
        <f>SUMPRODUCT(IFERROR((IFERROR(WEEKDAY($D$3:$AH$3,2),0)&gt;5)*D383:AH385,0))</f>
        <v>4</v>
      </c>
      <c r="AM383" s="112">
        <f>SUM(D383:AH385)</f>
        <v>52</v>
      </c>
      <c r="AN383" s="52" t="s">
        <v>189</v>
      </c>
      <c r="AO383" s="112">
        <f>SUMPRODUCT((IFERROR((D383:AH383+D384:AH384+D385:AH385),0)&gt;8)*1,IFERROR((D383:AH383+D384:AH384+D385:AH385-8),0))</f>
        <v>16</v>
      </c>
      <c r="AP383" s="112">
        <f>AM383-AO383</f>
        <v>36</v>
      </c>
    </row>
    <row r="384" ht="13.5" spans="1:42">
      <c r="A384" s="162"/>
      <c r="B384" s="162"/>
      <c r="C384" s="162" t="s">
        <v>194</v>
      </c>
      <c r="D384" s="247">
        <v>4</v>
      </c>
      <c r="E384" s="247">
        <v>4</v>
      </c>
      <c r="F384" s="247">
        <v>4</v>
      </c>
      <c r="G384" s="247">
        <v>4</v>
      </c>
      <c r="H384" s="247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8"/>
      <c r="AI384" s="112"/>
      <c r="AJ384" s="112"/>
      <c r="AK384" s="112"/>
      <c r="AL384" s="112"/>
      <c r="AM384" s="112"/>
      <c r="AN384" s="52"/>
      <c r="AO384" s="112"/>
      <c r="AP384" s="112"/>
    </row>
    <row r="385" ht="13.5" spans="1:42">
      <c r="A385" s="162"/>
      <c r="B385" s="162"/>
      <c r="C385" s="162" t="s">
        <v>190</v>
      </c>
      <c r="D385" s="247">
        <v>4</v>
      </c>
      <c r="E385" s="247">
        <v>4</v>
      </c>
      <c r="F385" s="247">
        <v>4</v>
      </c>
      <c r="G385" s="162">
        <v>4</v>
      </c>
      <c r="H385" s="162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112"/>
      <c r="AJ385" s="112"/>
      <c r="AK385" s="112"/>
      <c r="AL385" s="112"/>
      <c r="AM385" s="112"/>
      <c r="AN385" s="52"/>
      <c r="AO385" s="112"/>
      <c r="AP385" s="112"/>
    </row>
    <row r="386" spans="1:42">
      <c r="A386" s="75"/>
      <c r="B386" s="75"/>
      <c r="C386" s="75"/>
      <c r="D386" s="75"/>
      <c r="E386" s="75"/>
      <c r="F386" s="75"/>
      <c r="G386" s="75"/>
      <c r="H386" s="75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112"/>
      <c r="AJ386" s="112"/>
      <c r="AK386" s="112"/>
      <c r="AL386" s="112"/>
      <c r="AM386" s="112"/>
      <c r="AN386" s="52"/>
      <c r="AO386" s="112"/>
      <c r="AP386" s="112"/>
    </row>
    <row r="387" spans="1:42">
      <c r="A387" s="75"/>
      <c r="B387" s="75"/>
      <c r="C387" s="75"/>
      <c r="D387" s="75"/>
      <c r="E387" s="75"/>
      <c r="F387" s="75"/>
      <c r="G387" s="75"/>
      <c r="H387" s="75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112"/>
      <c r="AJ387" s="112"/>
      <c r="AK387" s="112"/>
      <c r="AL387" s="112"/>
      <c r="AM387" s="112"/>
      <c r="AN387" s="52"/>
      <c r="AO387" s="112"/>
      <c r="AP387" s="112"/>
    </row>
    <row r="388" spans="1:42">
      <c r="A388" s="75"/>
      <c r="B388" s="75"/>
      <c r="C388" s="75"/>
      <c r="D388" s="75"/>
      <c r="E388" s="75"/>
      <c r="F388" s="75"/>
      <c r="G388" s="75"/>
      <c r="H388" s="75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112"/>
      <c r="AJ388" s="112"/>
      <c r="AK388" s="112"/>
      <c r="AL388" s="112"/>
      <c r="AM388" s="112"/>
      <c r="AN388" s="52"/>
      <c r="AO388" s="112"/>
      <c r="AP388" s="112"/>
    </row>
    <row r="389" spans="1:42">
      <c r="A389" s="75"/>
      <c r="B389" s="75"/>
      <c r="C389" s="75"/>
      <c r="D389" s="75"/>
      <c r="E389" s="75"/>
      <c r="F389" s="75"/>
      <c r="G389" s="75"/>
      <c r="H389" s="75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112"/>
      <c r="AJ389" s="112"/>
      <c r="AK389" s="112"/>
      <c r="AL389" s="112"/>
      <c r="AM389" s="112"/>
      <c r="AN389" s="52"/>
      <c r="AO389" s="112"/>
      <c r="AP389" s="112"/>
    </row>
    <row r="390" spans="1:42">
      <c r="A390" s="75"/>
      <c r="B390" s="75"/>
      <c r="C390" s="75"/>
      <c r="D390" s="75"/>
      <c r="E390" s="75"/>
      <c r="F390" s="75"/>
      <c r="G390" s="75"/>
      <c r="H390" s="75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112"/>
      <c r="AJ390" s="112"/>
      <c r="AK390" s="112"/>
      <c r="AL390" s="112"/>
      <c r="AM390" s="112"/>
      <c r="AN390" s="52"/>
      <c r="AO390" s="112"/>
      <c r="AP390" s="112"/>
    </row>
    <row r="391" spans="1:42">
      <c r="A391" s="75"/>
      <c r="B391" s="75"/>
      <c r="C391" s="75"/>
      <c r="D391" s="75"/>
      <c r="E391" s="75"/>
      <c r="F391" s="75"/>
      <c r="G391" s="75"/>
      <c r="H391" s="75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112"/>
      <c r="AJ391" s="112"/>
      <c r="AK391" s="112"/>
      <c r="AL391" s="112"/>
      <c r="AM391" s="112"/>
      <c r="AN391" s="52"/>
      <c r="AO391" s="112"/>
      <c r="AP391" s="112"/>
    </row>
    <row r="392" ht="16.5" spans="1:42">
      <c r="A392" s="143"/>
      <c r="B392" s="146"/>
      <c r="C392" s="120"/>
      <c r="D392" s="144"/>
      <c r="E392" s="144"/>
      <c r="F392" s="144"/>
      <c r="G392" s="144"/>
      <c r="H392" s="144"/>
      <c r="I392" s="144"/>
      <c r="J392" s="144"/>
      <c r="K392" s="144"/>
      <c r="L392" s="144"/>
      <c r="M392" s="144"/>
      <c r="N392" s="144"/>
      <c r="O392" s="144"/>
      <c r="P392" s="144"/>
      <c r="Q392" s="144"/>
      <c r="R392" s="144"/>
      <c r="S392" s="144"/>
      <c r="T392" s="144"/>
      <c r="U392" s="144"/>
      <c r="V392" s="144"/>
      <c r="W392" s="164"/>
      <c r="X392" s="144"/>
      <c r="Y392" s="144"/>
      <c r="Z392" s="164"/>
      <c r="AA392" s="144"/>
      <c r="AB392" s="144"/>
      <c r="AC392" s="144"/>
      <c r="AD392" s="144"/>
      <c r="AE392" s="144"/>
      <c r="AF392" s="144"/>
      <c r="AG392" s="144"/>
      <c r="AH392" s="254"/>
      <c r="AI392" s="112"/>
      <c r="AJ392" s="112"/>
      <c r="AK392" s="112"/>
      <c r="AL392" s="112"/>
      <c r="AM392" s="112"/>
      <c r="AN392" s="52"/>
      <c r="AO392" s="112"/>
      <c r="AP392" s="112"/>
    </row>
    <row r="393" ht="16.5" spans="1:42">
      <c r="A393" s="143"/>
      <c r="B393" s="146"/>
      <c r="C393" s="120"/>
      <c r="D393" s="144"/>
      <c r="E393" s="144"/>
      <c r="F393" s="144"/>
      <c r="G393" s="144"/>
      <c r="H393" s="144"/>
      <c r="I393" s="144"/>
      <c r="J393" s="144"/>
      <c r="K393" s="144"/>
      <c r="L393" s="144"/>
      <c r="M393" s="144"/>
      <c r="N393" s="144"/>
      <c r="O393" s="144"/>
      <c r="P393" s="144"/>
      <c r="Q393" s="144"/>
      <c r="R393" s="144"/>
      <c r="S393" s="144"/>
      <c r="T393" s="144"/>
      <c r="U393" s="144"/>
      <c r="V393" s="144"/>
      <c r="W393" s="164"/>
      <c r="X393" s="144"/>
      <c r="Y393" s="144"/>
      <c r="Z393" s="164"/>
      <c r="AA393" s="144"/>
      <c r="AB393" s="144"/>
      <c r="AC393" s="144"/>
      <c r="AD393" s="144"/>
      <c r="AE393" s="144"/>
      <c r="AF393" s="144"/>
      <c r="AG393" s="144"/>
      <c r="AH393" s="254"/>
      <c r="AI393" s="112"/>
      <c r="AJ393" s="112"/>
      <c r="AK393" s="112"/>
      <c r="AL393" s="112"/>
      <c r="AM393" s="112"/>
      <c r="AN393" s="52"/>
      <c r="AO393" s="112"/>
      <c r="AP393" s="112"/>
    </row>
    <row r="394" ht="16.5" spans="1:42">
      <c r="A394" s="143"/>
      <c r="B394" s="146"/>
      <c r="C394" s="120"/>
      <c r="D394" s="144"/>
      <c r="E394" s="144"/>
      <c r="F394" s="144"/>
      <c r="G394" s="144"/>
      <c r="H394" s="144"/>
      <c r="I394" s="144"/>
      <c r="J394" s="144"/>
      <c r="K394" s="144"/>
      <c r="L394" s="144"/>
      <c r="M394" s="144"/>
      <c r="N394" s="144"/>
      <c r="O394" s="144"/>
      <c r="P394" s="144"/>
      <c r="Q394" s="144"/>
      <c r="R394" s="144"/>
      <c r="S394" s="144"/>
      <c r="T394" s="144"/>
      <c r="U394" s="144"/>
      <c r="V394" s="144"/>
      <c r="W394" s="164"/>
      <c r="X394" s="144"/>
      <c r="Y394" s="144"/>
      <c r="Z394" s="144"/>
      <c r="AA394" s="144"/>
      <c r="AB394" s="144"/>
      <c r="AC394" s="144"/>
      <c r="AD394" s="144"/>
      <c r="AE394" s="144"/>
      <c r="AF394" s="144"/>
      <c r="AG394" s="144"/>
      <c r="AH394" s="254"/>
      <c r="AI394" s="112"/>
      <c r="AJ394" s="112"/>
      <c r="AK394" s="112"/>
      <c r="AL394" s="112"/>
      <c r="AM394" s="112"/>
      <c r="AN394" s="52"/>
      <c r="AO394" s="112"/>
      <c r="AP394" s="112"/>
    </row>
    <row r="395" spans="1:42">
      <c r="A395" s="75"/>
      <c r="B395" s="75"/>
      <c r="C395" s="75"/>
      <c r="D395" s="178"/>
      <c r="E395" s="178"/>
      <c r="F395" s="178"/>
      <c r="G395" s="178"/>
      <c r="H395" s="178"/>
      <c r="I395" s="178"/>
      <c r="J395" s="75"/>
      <c r="K395" s="178"/>
      <c r="L395" s="178"/>
      <c r="M395" s="178"/>
      <c r="N395" s="178"/>
      <c r="O395" s="178"/>
      <c r="P395" s="178"/>
      <c r="Q395" s="178"/>
      <c r="R395" s="178"/>
      <c r="S395" s="178"/>
      <c r="T395" s="178"/>
      <c r="U395" s="178"/>
      <c r="V395" s="178"/>
      <c r="W395" s="178"/>
      <c r="X395" s="178"/>
      <c r="Y395" s="178"/>
      <c r="Z395" s="178"/>
      <c r="AA395" s="178"/>
      <c r="AB395" s="178"/>
      <c r="AC395" s="178"/>
      <c r="AD395" s="75"/>
      <c r="AE395" s="75"/>
      <c r="AF395" s="75"/>
      <c r="AG395" s="75"/>
      <c r="AH395" s="75"/>
      <c r="AI395" s="112"/>
      <c r="AJ395" s="112"/>
      <c r="AK395" s="112"/>
      <c r="AL395" s="112"/>
      <c r="AM395" s="112"/>
      <c r="AN395" s="52"/>
      <c r="AO395" s="112"/>
      <c r="AP395" s="112"/>
    </row>
    <row r="396" spans="1:42">
      <c r="A396" s="75"/>
      <c r="B396" s="75"/>
      <c r="C396" s="75"/>
      <c r="D396" s="75"/>
      <c r="E396" s="75"/>
      <c r="F396" s="75"/>
      <c r="G396" s="178"/>
      <c r="H396" s="178"/>
      <c r="I396" s="75"/>
      <c r="J396" s="178"/>
      <c r="K396" s="178"/>
      <c r="L396" s="178"/>
      <c r="M396" s="75"/>
      <c r="N396" s="75"/>
      <c r="O396" s="178"/>
      <c r="P396" s="178"/>
      <c r="Q396" s="75"/>
      <c r="R396" s="178"/>
      <c r="S396" s="75"/>
      <c r="T396" s="75"/>
      <c r="U396" s="178"/>
      <c r="V396" s="178"/>
      <c r="W396" s="75"/>
      <c r="X396" s="75"/>
      <c r="Y396" s="75"/>
      <c r="Z396" s="75"/>
      <c r="AA396" s="75"/>
      <c r="AB396" s="178"/>
      <c r="AC396" s="178"/>
      <c r="AD396" s="75"/>
      <c r="AE396" s="75"/>
      <c r="AF396" s="75"/>
      <c r="AG396" s="75"/>
      <c r="AH396" s="75"/>
      <c r="AI396" s="112"/>
      <c r="AJ396" s="112"/>
      <c r="AK396" s="112"/>
      <c r="AL396" s="112"/>
      <c r="AM396" s="112"/>
      <c r="AN396" s="52"/>
      <c r="AO396" s="112"/>
      <c r="AP396" s="112"/>
    </row>
    <row r="397" spans="1:42">
      <c r="A397" s="75"/>
      <c r="B397" s="75"/>
      <c r="C397" s="75"/>
      <c r="D397" s="75"/>
      <c r="E397" s="75"/>
      <c r="F397" s="75"/>
      <c r="G397" s="75"/>
      <c r="H397" s="75"/>
      <c r="I397" s="75"/>
      <c r="J397" s="178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178"/>
      <c r="V397" s="75"/>
      <c r="W397" s="75"/>
      <c r="X397" s="75"/>
      <c r="Y397" s="75"/>
      <c r="Z397" s="75"/>
      <c r="AA397" s="75"/>
      <c r="AB397" s="75"/>
      <c r="AC397" s="178"/>
      <c r="AD397" s="260"/>
      <c r="AE397" s="75"/>
      <c r="AF397" s="75"/>
      <c r="AG397" s="75"/>
      <c r="AH397" s="75"/>
      <c r="AI397" s="112"/>
      <c r="AJ397" s="112"/>
      <c r="AK397" s="112"/>
      <c r="AL397" s="112"/>
      <c r="AM397" s="112"/>
      <c r="AN397" s="52"/>
      <c r="AO397" s="112"/>
      <c r="AP397" s="112"/>
    </row>
  </sheetData>
  <autoFilter xmlns:etc="http://www.wps.cn/officeDocument/2017/etCustomData" ref="A4:AP385" etc:filterBottomFollowUsedRange="0">
    <filterColumn colId="1">
      <customFilters>
        <customFilter operator="equal" val="冲压"/>
      </customFilters>
    </filterColumn>
    <extLst/>
  </autoFilter>
  <mergeCells count="1330">
    <mergeCell ref="A1:AI1"/>
    <mergeCell ref="AL1:AM1"/>
    <mergeCell ref="A2:AI2"/>
    <mergeCell ref="AJ2:AL2"/>
    <mergeCell ref="AM2:AN2"/>
    <mergeCell ref="AK3:AL3"/>
    <mergeCell ref="A5:A6"/>
    <mergeCell ref="A8:A9"/>
    <mergeCell ref="A11:A12"/>
    <mergeCell ref="A14:A15"/>
    <mergeCell ref="A17:A18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0"/>
    <mergeCell ref="A62:A63"/>
    <mergeCell ref="A65:A66"/>
    <mergeCell ref="A68:A69"/>
    <mergeCell ref="A71:A72"/>
    <mergeCell ref="A74:A75"/>
    <mergeCell ref="A77:A78"/>
    <mergeCell ref="A80:A81"/>
    <mergeCell ref="A83:A84"/>
    <mergeCell ref="A86:A87"/>
    <mergeCell ref="A89:A90"/>
    <mergeCell ref="A92:A93"/>
    <mergeCell ref="A95:A96"/>
    <mergeCell ref="A98:A99"/>
    <mergeCell ref="A101:A103"/>
    <mergeCell ref="A104:A106"/>
    <mergeCell ref="A107:A109"/>
    <mergeCell ref="A110:A112"/>
    <mergeCell ref="A113:A115"/>
    <mergeCell ref="A116:A118"/>
    <mergeCell ref="A119:A121"/>
    <mergeCell ref="A122:A124"/>
    <mergeCell ref="A125:A127"/>
    <mergeCell ref="A128:A130"/>
    <mergeCell ref="A131:A133"/>
    <mergeCell ref="A134:A136"/>
    <mergeCell ref="A137:A139"/>
    <mergeCell ref="A140:A142"/>
    <mergeCell ref="A143:A145"/>
    <mergeCell ref="A146:A148"/>
    <mergeCell ref="A149:A151"/>
    <mergeCell ref="A152:A154"/>
    <mergeCell ref="A155:A157"/>
    <mergeCell ref="A158:A160"/>
    <mergeCell ref="A161:A163"/>
    <mergeCell ref="A164:A166"/>
    <mergeCell ref="A167:A169"/>
    <mergeCell ref="A170:A172"/>
    <mergeCell ref="A173:A175"/>
    <mergeCell ref="A176:A178"/>
    <mergeCell ref="A179:A181"/>
    <mergeCell ref="A182:A184"/>
    <mergeCell ref="A185:A187"/>
    <mergeCell ref="A188:A190"/>
    <mergeCell ref="A191:A193"/>
    <mergeCell ref="A194:A196"/>
    <mergeCell ref="A197:A198"/>
    <mergeCell ref="A200:A202"/>
    <mergeCell ref="A203:A205"/>
    <mergeCell ref="A206:A208"/>
    <mergeCell ref="A209:A211"/>
    <mergeCell ref="A212:A214"/>
    <mergeCell ref="A215:A217"/>
    <mergeCell ref="A218:A220"/>
    <mergeCell ref="A221:A223"/>
    <mergeCell ref="A224:A226"/>
    <mergeCell ref="A227:A229"/>
    <mergeCell ref="A230:A232"/>
    <mergeCell ref="A233:A235"/>
    <mergeCell ref="A236:A238"/>
    <mergeCell ref="A239:A241"/>
    <mergeCell ref="A242:A244"/>
    <mergeCell ref="A245:A247"/>
    <mergeCell ref="A248:A250"/>
    <mergeCell ref="A251:A253"/>
    <mergeCell ref="A254:A256"/>
    <mergeCell ref="A257:A259"/>
    <mergeCell ref="A260:A262"/>
    <mergeCell ref="A263:A265"/>
    <mergeCell ref="A266:A268"/>
    <mergeCell ref="A269:A271"/>
    <mergeCell ref="A272:A274"/>
    <mergeCell ref="A275:A277"/>
    <mergeCell ref="A278:A280"/>
    <mergeCell ref="A281:A283"/>
    <mergeCell ref="A284:A286"/>
    <mergeCell ref="A287:A289"/>
    <mergeCell ref="A290:A292"/>
    <mergeCell ref="A293:A295"/>
    <mergeCell ref="A296:A298"/>
    <mergeCell ref="A299:A301"/>
    <mergeCell ref="A302:A304"/>
    <mergeCell ref="A305:A307"/>
    <mergeCell ref="A308:A310"/>
    <mergeCell ref="A311:A313"/>
    <mergeCell ref="A314:A316"/>
    <mergeCell ref="A317:A319"/>
    <mergeCell ref="A320:A322"/>
    <mergeCell ref="A323:A325"/>
    <mergeCell ref="A326:A328"/>
    <mergeCell ref="A329:A331"/>
    <mergeCell ref="A332:A334"/>
    <mergeCell ref="A335:A337"/>
    <mergeCell ref="A338:A340"/>
    <mergeCell ref="A341:A343"/>
    <mergeCell ref="A344:A346"/>
    <mergeCell ref="A347:A349"/>
    <mergeCell ref="A350:A352"/>
    <mergeCell ref="A353:A355"/>
    <mergeCell ref="A356:A357"/>
    <mergeCell ref="A359:A360"/>
    <mergeCell ref="A362:A364"/>
    <mergeCell ref="A365:A367"/>
    <mergeCell ref="A368:A370"/>
    <mergeCell ref="A371:A373"/>
    <mergeCell ref="A374:A376"/>
    <mergeCell ref="A377:A379"/>
    <mergeCell ref="A380:A382"/>
    <mergeCell ref="A383:A385"/>
    <mergeCell ref="A386:A388"/>
    <mergeCell ref="A389:A391"/>
    <mergeCell ref="A392:A394"/>
    <mergeCell ref="A395:A397"/>
    <mergeCell ref="B3:B4"/>
    <mergeCell ref="B5:B7"/>
    <mergeCell ref="B8:B10"/>
    <mergeCell ref="B11:B13"/>
    <mergeCell ref="B14:B16"/>
    <mergeCell ref="B17:B19"/>
    <mergeCell ref="B20:B22"/>
    <mergeCell ref="B23:B25"/>
    <mergeCell ref="B26:B28"/>
    <mergeCell ref="B29:B31"/>
    <mergeCell ref="B32:B34"/>
    <mergeCell ref="B35:B37"/>
    <mergeCell ref="B38:B40"/>
    <mergeCell ref="B41:B43"/>
    <mergeCell ref="B44:B46"/>
    <mergeCell ref="B47:B49"/>
    <mergeCell ref="B50:B52"/>
    <mergeCell ref="B53:B55"/>
    <mergeCell ref="B56:B58"/>
    <mergeCell ref="B59:B61"/>
    <mergeCell ref="B62:B64"/>
    <mergeCell ref="B65:B67"/>
    <mergeCell ref="B68:B70"/>
    <mergeCell ref="B71:B73"/>
    <mergeCell ref="B101:B103"/>
    <mergeCell ref="B104:B106"/>
    <mergeCell ref="B107:B109"/>
    <mergeCell ref="B110:B112"/>
    <mergeCell ref="B113:B115"/>
    <mergeCell ref="B116:B118"/>
    <mergeCell ref="B119:B121"/>
    <mergeCell ref="B122:B124"/>
    <mergeCell ref="B125:B127"/>
    <mergeCell ref="B128:B130"/>
    <mergeCell ref="B131:B133"/>
    <mergeCell ref="B134:B136"/>
    <mergeCell ref="B137:B139"/>
    <mergeCell ref="B140:B142"/>
    <mergeCell ref="B143:B145"/>
    <mergeCell ref="B146:B148"/>
    <mergeCell ref="B149:B151"/>
    <mergeCell ref="B152:B154"/>
    <mergeCell ref="B155:B157"/>
    <mergeCell ref="B158:B160"/>
    <mergeCell ref="B161:B163"/>
    <mergeCell ref="B164:B166"/>
    <mergeCell ref="B167:B169"/>
    <mergeCell ref="B170:B172"/>
    <mergeCell ref="B173:B175"/>
    <mergeCell ref="B176:B178"/>
    <mergeCell ref="B179:B181"/>
    <mergeCell ref="B182:B184"/>
    <mergeCell ref="B185:B187"/>
    <mergeCell ref="B188:B190"/>
    <mergeCell ref="B191:B193"/>
    <mergeCell ref="B194:B196"/>
    <mergeCell ref="B197:B199"/>
    <mergeCell ref="B200:B202"/>
    <mergeCell ref="B203:B205"/>
    <mergeCell ref="B206:B208"/>
    <mergeCell ref="B209:B211"/>
    <mergeCell ref="B212:B214"/>
    <mergeCell ref="B215:B217"/>
    <mergeCell ref="B218:B220"/>
    <mergeCell ref="B221:B223"/>
    <mergeCell ref="B224:B226"/>
    <mergeCell ref="B227:B229"/>
    <mergeCell ref="B230:B232"/>
    <mergeCell ref="B233:B235"/>
    <mergeCell ref="B236:B238"/>
    <mergeCell ref="B239:B241"/>
    <mergeCell ref="B242:B244"/>
    <mergeCell ref="B245:B247"/>
    <mergeCell ref="B248:B250"/>
    <mergeCell ref="B251:B253"/>
    <mergeCell ref="B254:B256"/>
    <mergeCell ref="B257:B259"/>
    <mergeCell ref="B260:B262"/>
    <mergeCell ref="B263:B265"/>
    <mergeCell ref="B266:B268"/>
    <mergeCell ref="B269:B271"/>
    <mergeCell ref="B272:B274"/>
    <mergeCell ref="B275:B277"/>
    <mergeCell ref="B278:B280"/>
    <mergeCell ref="B281:B283"/>
    <mergeCell ref="B284:B286"/>
    <mergeCell ref="B287:B289"/>
    <mergeCell ref="B290:B292"/>
    <mergeCell ref="B293:B295"/>
    <mergeCell ref="B296:B298"/>
    <mergeCell ref="B299:B301"/>
    <mergeCell ref="B302:B304"/>
    <mergeCell ref="B305:B307"/>
    <mergeCell ref="B308:B310"/>
    <mergeCell ref="B311:B313"/>
    <mergeCell ref="B314:B316"/>
    <mergeCell ref="B317:B319"/>
    <mergeCell ref="B320:B322"/>
    <mergeCell ref="B323:B325"/>
    <mergeCell ref="B326:B328"/>
    <mergeCell ref="B329:B331"/>
    <mergeCell ref="B332:B334"/>
    <mergeCell ref="B335:B337"/>
    <mergeCell ref="B338:B340"/>
    <mergeCell ref="B341:B343"/>
    <mergeCell ref="B344:B346"/>
    <mergeCell ref="B347:B349"/>
    <mergeCell ref="B350:B352"/>
    <mergeCell ref="B353:B355"/>
    <mergeCell ref="B356:B358"/>
    <mergeCell ref="B359:B361"/>
    <mergeCell ref="B362:B364"/>
    <mergeCell ref="B365:B367"/>
    <mergeCell ref="B368:B370"/>
    <mergeCell ref="B371:B373"/>
    <mergeCell ref="B374:B376"/>
    <mergeCell ref="B377:B379"/>
    <mergeCell ref="B380:B382"/>
    <mergeCell ref="B383:B385"/>
    <mergeCell ref="B386:B388"/>
    <mergeCell ref="B389:B391"/>
    <mergeCell ref="B392:B394"/>
    <mergeCell ref="B395:B397"/>
    <mergeCell ref="C3:C4"/>
    <mergeCell ref="C5:C7"/>
    <mergeCell ref="C8:C10"/>
    <mergeCell ref="C11:C13"/>
    <mergeCell ref="C14:C16"/>
    <mergeCell ref="C17:C19"/>
    <mergeCell ref="C59:C61"/>
    <mergeCell ref="C62:C64"/>
    <mergeCell ref="C65:C67"/>
    <mergeCell ref="C68:C70"/>
    <mergeCell ref="C197:C199"/>
    <mergeCell ref="C350:C352"/>
    <mergeCell ref="C353:C355"/>
    <mergeCell ref="C356:C358"/>
    <mergeCell ref="C359:C361"/>
    <mergeCell ref="C380:C382"/>
    <mergeCell ref="AI3:AI4"/>
    <mergeCell ref="AI5:AI7"/>
    <mergeCell ref="AI8:AI10"/>
    <mergeCell ref="AI11:AI13"/>
    <mergeCell ref="AI14:AI16"/>
    <mergeCell ref="AI17:AI19"/>
    <mergeCell ref="AI20:AI22"/>
    <mergeCell ref="AI23:AI25"/>
    <mergeCell ref="AI26:AI28"/>
    <mergeCell ref="AI29:AI31"/>
    <mergeCell ref="AI32:AI34"/>
    <mergeCell ref="AI35:AI37"/>
    <mergeCell ref="AI38:AI40"/>
    <mergeCell ref="AI41:AI43"/>
    <mergeCell ref="AI44:AI46"/>
    <mergeCell ref="AI47:AI49"/>
    <mergeCell ref="AI50:AI52"/>
    <mergeCell ref="AI53:AI55"/>
    <mergeCell ref="AI56:AI58"/>
    <mergeCell ref="AI59:AI61"/>
    <mergeCell ref="AI62:AI64"/>
    <mergeCell ref="AI65:AI67"/>
    <mergeCell ref="AI68:AI70"/>
    <mergeCell ref="AI71:AI73"/>
    <mergeCell ref="AI74:AI76"/>
    <mergeCell ref="AI77:AI79"/>
    <mergeCell ref="AI80:AI82"/>
    <mergeCell ref="AI83:AI85"/>
    <mergeCell ref="AI86:AI88"/>
    <mergeCell ref="AI89:AI91"/>
    <mergeCell ref="AI92:AI94"/>
    <mergeCell ref="AI95:AI97"/>
    <mergeCell ref="AI98:AI100"/>
    <mergeCell ref="AI101:AI103"/>
    <mergeCell ref="AI104:AI106"/>
    <mergeCell ref="AI107:AI109"/>
    <mergeCell ref="AI110:AI112"/>
    <mergeCell ref="AI113:AI115"/>
    <mergeCell ref="AI116:AI118"/>
    <mergeCell ref="AI119:AI121"/>
    <mergeCell ref="AI122:AI124"/>
    <mergeCell ref="AI125:AI127"/>
    <mergeCell ref="AI128:AI130"/>
    <mergeCell ref="AI131:AI133"/>
    <mergeCell ref="AI134:AI136"/>
    <mergeCell ref="AI137:AI139"/>
    <mergeCell ref="AI140:AI142"/>
    <mergeCell ref="AI143:AI145"/>
    <mergeCell ref="AI146:AI148"/>
    <mergeCell ref="AI149:AI151"/>
    <mergeCell ref="AI152:AI154"/>
    <mergeCell ref="AI155:AI157"/>
    <mergeCell ref="AI158:AI160"/>
    <mergeCell ref="AI161:AI163"/>
    <mergeCell ref="AI164:AI166"/>
    <mergeCell ref="AI167:AI169"/>
    <mergeCell ref="AI170:AI172"/>
    <mergeCell ref="AI173:AI175"/>
    <mergeCell ref="AI176:AI178"/>
    <mergeCell ref="AI179:AI181"/>
    <mergeCell ref="AI182:AI184"/>
    <mergeCell ref="AI185:AI187"/>
    <mergeCell ref="AI188:AI190"/>
    <mergeCell ref="AI191:AI193"/>
    <mergeCell ref="AI194:AI196"/>
    <mergeCell ref="AI197:AI199"/>
    <mergeCell ref="AI200:AI202"/>
    <mergeCell ref="AI203:AI205"/>
    <mergeCell ref="AI206:AI208"/>
    <mergeCell ref="AI209:AI211"/>
    <mergeCell ref="AI212:AI214"/>
    <mergeCell ref="AI215:AI217"/>
    <mergeCell ref="AI218:AI220"/>
    <mergeCell ref="AI221:AI223"/>
    <mergeCell ref="AI224:AI226"/>
    <mergeCell ref="AI227:AI229"/>
    <mergeCell ref="AI230:AI232"/>
    <mergeCell ref="AI233:AI235"/>
    <mergeCell ref="AI236:AI238"/>
    <mergeCell ref="AI239:AI241"/>
    <mergeCell ref="AI242:AI244"/>
    <mergeCell ref="AI245:AI247"/>
    <mergeCell ref="AI248:AI250"/>
    <mergeCell ref="AI251:AI253"/>
    <mergeCell ref="AI254:AI256"/>
    <mergeCell ref="AI257:AI259"/>
    <mergeCell ref="AI260:AI262"/>
    <mergeCell ref="AI263:AI265"/>
    <mergeCell ref="AI266:AI268"/>
    <mergeCell ref="AI269:AI271"/>
    <mergeCell ref="AI272:AI274"/>
    <mergeCell ref="AI275:AI277"/>
    <mergeCell ref="AI278:AI280"/>
    <mergeCell ref="AI281:AI283"/>
    <mergeCell ref="AI284:AI286"/>
    <mergeCell ref="AI287:AI289"/>
    <mergeCell ref="AI290:AI292"/>
    <mergeCell ref="AI293:AI295"/>
    <mergeCell ref="AI296:AI298"/>
    <mergeCell ref="AI299:AI301"/>
    <mergeCell ref="AI302:AI304"/>
    <mergeCell ref="AI305:AI307"/>
    <mergeCell ref="AI308:AI310"/>
    <mergeCell ref="AI311:AI313"/>
    <mergeCell ref="AI314:AI316"/>
    <mergeCell ref="AI317:AI319"/>
    <mergeCell ref="AI320:AI322"/>
    <mergeCell ref="AI323:AI325"/>
    <mergeCell ref="AI326:AI328"/>
    <mergeCell ref="AI329:AI331"/>
    <mergeCell ref="AI332:AI334"/>
    <mergeCell ref="AI335:AI337"/>
    <mergeCell ref="AI338:AI340"/>
    <mergeCell ref="AI341:AI343"/>
    <mergeCell ref="AI344:AI346"/>
    <mergeCell ref="AI347:AI349"/>
    <mergeCell ref="AI350:AI352"/>
    <mergeCell ref="AI353:AI355"/>
    <mergeCell ref="AI356:AI358"/>
    <mergeCell ref="AI359:AI361"/>
    <mergeCell ref="AI362:AI364"/>
    <mergeCell ref="AI365:AI367"/>
    <mergeCell ref="AI368:AI370"/>
    <mergeCell ref="AI371:AI373"/>
    <mergeCell ref="AI374:AI376"/>
    <mergeCell ref="AI377:AI379"/>
    <mergeCell ref="AI380:AI382"/>
    <mergeCell ref="AI383:AI385"/>
    <mergeCell ref="AI386:AI388"/>
    <mergeCell ref="AI389:AI391"/>
    <mergeCell ref="AI392:AI394"/>
    <mergeCell ref="AI395:AI397"/>
    <mergeCell ref="AJ3:AJ4"/>
    <mergeCell ref="AJ5:AJ7"/>
    <mergeCell ref="AJ8:AJ10"/>
    <mergeCell ref="AJ11:AJ13"/>
    <mergeCell ref="AJ14:AJ16"/>
    <mergeCell ref="AJ17:AJ19"/>
    <mergeCell ref="AJ20:AJ22"/>
    <mergeCell ref="AJ23:AJ25"/>
    <mergeCell ref="AJ26:AJ28"/>
    <mergeCell ref="AJ29:AJ31"/>
    <mergeCell ref="AJ32:AJ34"/>
    <mergeCell ref="AJ35:AJ37"/>
    <mergeCell ref="AJ38:AJ40"/>
    <mergeCell ref="AJ41:AJ43"/>
    <mergeCell ref="AJ44:AJ46"/>
    <mergeCell ref="AJ47:AJ49"/>
    <mergeCell ref="AJ50:AJ52"/>
    <mergeCell ref="AJ53:AJ55"/>
    <mergeCell ref="AJ56:AJ58"/>
    <mergeCell ref="AJ59:AJ61"/>
    <mergeCell ref="AJ62:AJ64"/>
    <mergeCell ref="AJ65:AJ67"/>
    <mergeCell ref="AJ68:AJ70"/>
    <mergeCell ref="AJ71:AJ73"/>
    <mergeCell ref="AJ74:AJ76"/>
    <mergeCell ref="AJ77:AJ79"/>
    <mergeCell ref="AJ80:AJ82"/>
    <mergeCell ref="AJ83:AJ85"/>
    <mergeCell ref="AJ86:AJ88"/>
    <mergeCell ref="AJ89:AJ91"/>
    <mergeCell ref="AJ92:AJ94"/>
    <mergeCell ref="AJ95:AJ97"/>
    <mergeCell ref="AJ98:AJ100"/>
    <mergeCell ref="AJ101:AJ103"/>
    <mergeCell ref="AJ104:AJ106"/>
    <mergeCell ref="AJ107:AJ109"/>
    <mergeCell ref="AJ110:AJ112"/>
    <mergeCell ref="AJ113:AJ115"/>
    <mergeCell ref="AJ116:AJ118"/>
    <mergeCell ref="AJ119:AJ121"/>
    <mergeCell ref="AJ122:AJ124"/>
    <mergeCell ref="AJ125:AJ127"/>
    <mergeCell ref="AJ128:AJ130"/>
    <mergeCell ref="AJ131:AJ133"/>
    <mergeCell ref="AJ134:AJ136"/>
    <mergeCell ref="AJ137:AJ139"/>
    <mergeCell ref="AJ140:AJ142"/>
    <mergeCell ref="AJ143:AJ145"/>
    <mergeCell ref="AJ146:AJ148"/>
    <mergeCell ref="AJ149:AJ151"/>
    <mergeCell ref="AJ152:AJ154"/>
    <mergeCell ref="AJ155:AJ157"/>
    <mergeCell ref="AJ158:AJ160"/>
    <mergeCell ref="AJ161:AJ163"/>
    <mergeCell ref="AJ164:AJ166"/>
    <mergeCell ref="AJ167:AJ169"/>
    <mergeCell ref="AJ170:AJ172"/>
    <mergeCell ref="AJ173:AJ175"/>
    <mergeCell ref="AJ176:AJ178"/>
    <mergeCell ref="AJ179:AJ181"/>
    <mergeCell ref="AJ182:AJ184"/>
    <mergeCell ref="AJ185:AJ187"/>
    <mergeCell ref="AJ188:AJ190"/>
    <mergeCell ref="AJ191:AJ193"/>
    <mergeCell ref="AJ194:AJ196"/>
    <mergeCell ref="AJ197:AJ199"/>
    <mergeCell ref="AJ200:AJ202"/>
    <mergeCell ref="AJ203:AJ205"/>
    <mergeCell ref="AJ206:AJ208"/>
    <mergeCell ref="AJ209:AJ211"/>
    <mergeCell ref="AJ212:AJ214"/>
    <mergeCell ref="AJ215:AJ217"/>
    <mergeCell ref="AJ218:AJ220"/>
    <mergeCell ref="AJ221:AJ223"/>
    <mergeCell ref="AJ224:AJ226"/>
    <mergeCell ref="AJ227:AJ229"/>
    <mergeCell ref="AJ230:AJ232"/>
    <mergeCell ref="AJ233:AJ235"/>
    <mergeCell ref="AJ236:AJ238"/>
    <mergeCell ref="AJ239:AJ241"/>
    <mergeCell ref="AJ242:AJ244"/>
    <mergeCell ref="AJ245:AJ247"/>
    <mergeCell ref="AJ248:AJ250"/>
    <mergeCell ref="AJ251:AJ253"/>
    <mergeCell ref="AJ254:AJ256"/>
    <mergeCell ref="AJ257:AJ259"/>
    <mergeCell ref="AJ260:AJ262"/>
    <mergeCell ref="AJ263:AJ265"/>
    <mergeCell ref="AJ266:AJ268"/>
    <mergeCell ref="AJ269:AJ271"/>
    <mergeCell ref="AJ272:AJ274"/>
    <mergeCell ref="AJ275:AJ277"/>
    <mergeCell ref="AJ278:AJ280"/>
    <mergeCell ref="AJ281:AJ283"/>
    <mergeCell ref="AJ284:AJ286"/>
    <mergeCell ref="AJ287:AJ289"/>
    <mergeCell ref="AJ290:AJ292"/>
    <mergeCell ref="AJ293:AJ295"/>
    <mergeCell ref="AJ296:AJ298"/>
    <mergeCell ref="AJ299:AJ301"/>
    <mergeCell ref="AJ302:AJ304"/>
    <mergeCell ref="AJ305:AJ307"/>
    <mergeCell ref="AJ308:AJ310"/>
    <mergeCell ref="AJ311:AJ313"/>
    <mergeCell ref="AJ314:AJ316"/>
    <mergeCell ref="AJ317:AJ319"/>
    <mergeCell ref="AJ320:AJ322"/>
    <mergeCell ref="AJ323:AJ325"/>
    <mergeCell ref="AJ326:AJ328"/>
    <mergeCell ref="AJ329:AJ331"/>
    <mergeCell ref="AJ332:AJ334"/>
    <mergeCell ref="AJ335:AJ337"/>
    <mergeCell ref="AJ338:AJ340"/>
    <mergeCell ref="AJ341:AJ343"/>
    <mergeCell ref="AJ344:AJ346"/>
    <mergeCell ref="AJ347:AJ349"/>
    <mergeCell ref="AJ350:AJ352"/>
    <mergeCell ref="AJ353:AJ355"/>
    <mergeCell ref="AJ356:AJ358"/>
    <mergeCell ref="AJ359:AJ361"/>
    <mergeCell ref="AJ362:AJ364"/>
    <mergeCell ref="AJ365:AJ367"/>
    <mergeCell ref="AJ368:AJ370"/>
    <mergeCell ref="AJ371:AJ373"/>
    <mergeCell ref="AJ374:AJ376"/>
    <mergeCell ref="AJ377:AJ379"/>
    <mergeCell ref="AJ380:AJ382"/>
    <mergeCell ref="AJ383:AJ385"/>
    <mergeCell ref="AJ386:AJ388"/>
    <mergeCell ref="AJ389:AJ391"/>
    <mergeCell ref="AJ392:AJ394"/>
    <mergeCell ref="AJ395:AJ397"/>
    <mergeCell ref="AK5:AK7"/>
    <mergeCell ref="AK8:AK10"/>
    <mergeCell ref="AK11:AK13"/>
    <mergeCell ref="AK14:AK16"/>
    <mergeCell ref="AK17:AK19"/>
    <mergeCell ref="AK20:AK22"/>
    <mergeCell ref="AK23:AK25"/>
    <mergeCell ref="AK26:AK28"/>
    <mergeCell ref="AK29:AK31"/>
    <mergeCell ref="AK32:AK34"/>
    <mergeCell ref="AK35:AK37"/>
    <mergeCell ref="AK38:AK40"/>
    <mergeCell ref="AK41:AK43"/>
    <mergeCell ref="AK44:AK46"/>
    <mergeCell ref="AK47:AK49"/>
    <mergeCell ref="AK50:AK52"/>
    <mergeCell ref="AK53:AK55"/>
    <mergeCell ref="AK56:AK58"/>
    <mergeCell ref="AK59:AK61"/>
    <mergeCell ref="AK62:AK64"/>
    <mergeCell ref="AK65:AK67"/>
    <mergeCell ref="AK68:AK70"/>
    <mergeCell ref="AK71:AK73"/>
    <mergeCell ref="AK74:AK76"/>
    <mergeCell ref="AK77:AK79"/>
    <mergeCell ref="AK80:AK82"/>
    <mergeCell ref="AK83:AK85"/>
    <mergeCell ref="AK86:AK88"/>
    <mergeCell ref="AK89:AK91"/>
    <mergeCell ref="AK92:AK94"/>
    <mergeCell ref="AK95:AK97"/>
    <mergeCell ref="AK98:AK100"/>
    <mergeCell ref="AK101:AK103"/>
    <mergeCell ref="AK104:AK106"/>
    <mergeCell ref="AK107:AK109"/>
    <mergeCell ref="AK110:AK112"/>
    <mergeCell ref="AK113:AK115"/>
    <mergeCell ref="AK116:AK118"/>
    <mergeCell ref="AK119:AK121"/>
    <mergeCell ref="AK122:AK124"/>
    <mergeCell ref="AK125:AK127"/>
    <mergeCell ref="AK128:AK130"/>
    <mergeCell ref="AK131:AK133"/>
    <mergeCell ref="AK134:AK136"/>
    <mergeCell ref="AK137:AK139"/>
    <mergeCell ref="AK140:AK142"/>
    <mergeCell ref="AK143:AK145"/>
    <mergeCell ref="AK146:AK148"/>
    <mergeCell ref="AK149:AK151"/>
    <mergeCell ref="AK152:AK154"/>
    <mergeCell ref="AK155:AK157"/>
    <mergeCell ref="AK158:AK160"/>
    <mergeCell ref="AK161:AK163"/>
    <mergeCell ref="AK164:AK166"/>
    <mergeCell ref="AK167:AK169"/>
    <mergeCell ref="AK170:AK172"/>
    <mergeCell ref="AK173:AK175"/>
    <mergeCell ref="AK176:AK178"/>
    <mergeCell ref="AK179:AK181"/>
    <mergeCell ref="AK182:AK184"/>
    <mergeCell ref="AK185:AK187"/>
    <mergeCell ref="AK188:AK190"/>
    <mergeCell ref="AK191:AK193"/>
    <mergeCell ref="AK194:AK196"/>
    <mergeCell ref="AK197:AK199"/>
    <mergeCell ref="AK200:AK202"/>
    <mergeCell ref="AK203:AK205"/>
    <mergeCell ref="AK206:AK208"/>
    <mergeCell ref="AK209:AK211"/>
    <mergeCell ref="AK212:AK214"/>
    <mergeCell ref="AK215:AK217"/>
    <mergeCell ref="AK218:AK220"/>
    <mergeCell ref="AK221:AK223"/>
    <mergeCell ref="AK224:AK226"/>
    <mergeCell ref="AK227:AK229"/>
    <mergeCell ref="AK230:AK232"/>
    <mergeCell ref="AK233:AK235"/>
    <mergeCell ref="AK236:AK238"/>
    <mergeCell ref="AK239:AK241"/>
    <mergeCell ref="AK242:AK244"/>
    <mergeCell ref="AK245:AK247"/>
    <mergeCell ref="AK248:AK250"/>
    <mergeCell ref="AK251:AK253"/>
    <mergeCell ref="AK254:AK256"/>
    <mergeCell ref="AK257:AK259"/>
    <mergeCell ref="AK260:AK262"/>
    <mergeCell ref="AK263:AK265"/>
    <mergeCell ref="AK266:AK268"/>
    <mergeCell ref="AK269:AK271"/>
    <mergeCell ref="AK272:AK274"/>
    <mergeCell ref="AK275:AK277"/>
    <mergeCell ref="AK278:AK280"/>
    <mergeCell ref="AK281:AK283"/>
    <mergeCell ref="AK284:AK286"/>
    <mergeCell ref="AK287:AK289"/>
    <mergeCell ref="AK290:AK292"/>
    <mergeCell ref="AK293:AK295"/>
    <mergeCell ref="AK296:AK298"/>
    <mergeCell ref="AK299:AK301"/>
    <mergeCell ref="AK302:AK304"/>
    <mergeCell ref="AK305:AK307"/>
    <mergeCell ref="AK308:AK310"/>
    <mergeCell ref="AK311:AK313"/>
    <mergeCell ref="AK314:AK316"/>
    <mergeCell ref="AK317:AK319"/>
    <mergeCell ref="AK320:AK322"/>
    <mergeCell ref="AK323:AK325"/>
    <mergeCell ref="AK326:AK328"/>
    <mergeCell ref="AK329:AK331"/>
    <mergeCell ref="AK332:AK334"/>
    <mergeCell ref="AK335:AK337"/>
    <mergeCell ref="AK338:AK340"/>
    <mergeCell ref="AK341:AK343"/>
    <mergeCell ref="AK344:AK346"/>
    <mergeCell ref="AK347:AK349"/>
    <mergeCell ref="AK350:AK352"/>
    <mergeCell ref="AK353:AK355"/>
    <mergeCell ref="AK356:AK358"/>
    <mergeCell ref="AK359:AK361"/>
    <mergeCell ref="AK362:AK364"/>
    <mergeCell ref="AK365:AK367"/>
    <mergeCell ref="AK368:AK370"/>
    <mergeCell ref="AK371:AK373"/>
    <mergeCell ref="AK374:AK376"/>
    <mergeCell ref="AK377:AK379"/>
    <mergeCell ref="AK380:AK382"/>
    <mergeCell ref="AK383:AK385"/>
    <mergeCell ref="AK386:AK388"/>
    <mergeCell ref="AK389:AK391"/>
    <mergeCell ref="AK392:AK394"/>
    <mergeCell ref="AK395:AK397"/>
    <mergeCell ref="AL5:AL7"/>
    <mergeCell ref="AL8:AL10"/>
    <mergeCell ref="AL11:AL13"/>
    <mergeCell ref="AL14:AL16"/>
    <mergeCell ref="AL17:AL19"/>
    <mergeCell ref="AL20:AL22"/>
    <mergeCell ref="AL23:AL25"/>
    <mergeCell ref="AL26:AL28"/>
    <mergeCell ref="AL29:AL31"/>
    <mergeCell ref="AL32:AL34"/>
    <mergeCell ref="AL35:AL37"/>
    <mergeCell ref="AL38:AL40"/>
    <mergeCell ref="AL41:AL43"/>
    <mergeCell ref="AL44:AL46"/>
    <mergeCell ref="AL47:AL49"/>
    <mergeCell ref="AL50:AL52"/>
    <mergeCell ref="AL53:AL55"/>
    <mergeCell ref="AL56:AL58"/>
    <mergeCell ref="AL59:AL61"/>
    <mergeCell ref="AL62:AL64"/>
    <mergeCell ref="AL65:AL67"/>
    <mergeCell ref="AL68:AL70"/>
    <mergeCell ref="AL71:AL73"/>
    <mergeCell ref="AL74:AL76"/>
    <mergeCell ref="AL77:AL79"/>
    <mergeCell ref="AL80:AL82"/>
    <mergeCell ref="AL83:AL85"/>
    <mergeCell ref="AL86:AL88"/>
    <mergeCell ref="AL89:AL91"/>
    <mergeCell ref="AL92:AL94"/>
    <mergeCell ref="AL95:AL97"/>
    <mergeCell ref="AL98:AL100"/>
    <mergeCell ref="AL101:AL103"/>
    <mergeCell ref="AL104:AL106"/>
    <mergeCell ref="AL107:AL109"/>
    <mergeCell ref="AL110:AL112"/>
    <mergeCell ref="AL113:AL115"/>
    <mergeCell ref="AL116:AL118"/>
    <mergeCell ref="AL119:AL121"/>
    <mergeCell ref="AL122:AL124"/>
    <mergeCell ref="AL125:AL127"/>
    <mergeCell ref="AL128:AL130"/>
    <mergeCell ref="AL131:AL133"/>
    <mergeCell ref="AL134:AL136"/>
    <mergeCell ref="AL137:AL139"/>
    <mergeCell ref="AL140:AL142"/>
    <mergeCell ref="AL143:AL145"/>
    <mergeCell ref="AL146:AL148"/>
    <mergeCell ref="AL149:AL151"/>
    <mergeCell ref="AL152:AL154"/>
    <mergeCell ref="AL155:AL157"/>
    <mergeCell ref="AL158:AL160"/>
    <mergeCell ref="AL161:AL163"/>
    <mergeCell ref="AL164:AL166"/>
    <mergeCell ref="AL167:AL169"/>
    <mergeCell ref="AL170:AL172"/>
    <mergeCell ref="AL173:AL175"/>
    <mergeCell ref="AL176:AL178"/>
    <mergeCell ref="AL179:AL181"/>
    <mergeCell ref="AL182:AL184"/>
    <mergeCell ref="AL185:AL187"/>
    <mergeCell ref="AL188:AL190"/>
    <mergeCell ref="AL191:AL193"/>
    <mergeCell ref="AL194:AL196"/>
    <mergeCell ref="AL197:AL199"/>
    <mergeCell ref="AL200:AL202"/>
    <mergeCell ref="AL203:AL205"/>
    <mergeCell ref="AL206:AL208"/>
    <mergeCell ref="AL209:AL211"/>
    <mergeCell ref="AL212:AL214"/>
    <mergeCell ref="AL215:AL217"/>
    <mergeCell ref="AL218:AL220"/>
    <mergeCell ref="AL221:AL223"/>
    <mergeCell ref="AL224:AL226"/>
    <mergeCell ref="AL227:AL229"/>
    <mergeCell ref="AL230:AL232"/>
    <mergeCell ref="AL233:AL235"/>
    <mergeCell ref="AL236:AL238"/>
    <mergeCell ref="AL239:AL241"/>
    <mergeCell ref="AL242:AL244"/>
    <mergeCell ref="AL245:AL247"/>
    <mergeCell ref="AL248:AL250"/>
    <mergeCell ref="AL251:AL253"/>
    <mergeCell ref="AL254:AL256"/>
    <mergeCell ref="AL257:AL259"/>
    <mergeCell ref="AL260:AL262"/>
    <mergeCell ref="AL263:AL265"/>
    <mergeCell ref="AL266:AL268"/>
    <mergeCell ref="AL269:AL271"/>
    <mergeCell ref="AL272:AL274"/>
    <mergeCell ref="AL275:AL277"/>
    <mergeCell ref="AL278:AL280"/>
    <mergeCell ref="AL281:AL283"/>
    <mergeCell ref="AL284:AL286"/>
    <mergeCell ref="AL287:AL289"/>
    <mergeCell ref="AL290:AL292"/>
    <mergeCell ref="AL293:AL295"/>
    <mergeCell ref="AL296:AL298"/>
    <mergeCell ref="AL299:AL301"/>
    <mergeCell ref="AL302:AL304"/>
    <mergeCell ref="AL305:AL307"/>
    <mergeCell ref="AL308:AL310"/>
    <mergeCell ref="AL311:AL313"/>
    <mergeCell ref="AL314:AL316"/>
    <mergeCell ref="AL317:AL319"/>
    <mergeCell ref="AL320:AL322"/>
    <mergeCell ref="AL323:AL325"/>
    <mergeCell ref="AL326:AL328"/>
    <mergeCell ref="AL329:AL331"/>
    <mergeCell ref="AL332:AL334"/>
    <mergeCell ref="AL335:AL337"/>
    <mergeCell ref="AL338:AL340"/>
    <mergeCell ref="AL341:AL343"/>
    <mergeCell ref="AL344:AL346"/>
    <mergeCell ref="AL347:AL349"/>
    <mergeCell ref="AL350:AL352"/>
    <mergeCell ref="AL353:AL355"/>
    <mergeCell ref="AL356:AL358"/>
    <mergeCell ref="AL359:AL361"/>
    <mergeCell ref="AL362:AL364"/>
    <mergeCell ref="AL365:AL367"/>
    <mergeCell ref="AL368:AL370"/>
    <mergeCell ref="AL371:AL373"/>
    <mergeCell ref="AL374:AL376"/>
    <mergeCell ref="AL377:AL379"/>
    <mergeCell ref="AL380:AL382"/>
    <mergeCell ref="AL383:AL385"/>
    <mergeCell ref="AL386:AL388"/>
    <mergeCell ref="AL389:AL391"/>
    <mergeCell ref="AL392:AL394"/>
    <mergeCell ref="AL395:AL397"/>
    <mergeCell ref="AM3:AM4"/>
    <mergeCell ref="AM5:AM7"/>
    <mergeCell ref="AM8:AM10"/>
    <mergeCell ref="AM11:AM13"/>
    <mergeCell ref="AM14:AM16"/>
    <mergeCell ref="AM17:AM19"/>
    <mergeCell ref="AM20:AM22"/>
    <mergeCell ref="AM23:AM25"/>
    <mergeCell ref="AM26:AM28"/>
    <mergeCell ref="AM29:AM31"/>
    <mergeCell ref="AM32:AM34"/>
    <mergeCell ref="AM35:AM37"/>
    <mergeCell ref="AM38:AM40"/>
    <mergeCell ref="AM41:AM43"/>
    <mergeCell ref="AM44:AM46"/>
    <mergeCell ref="AM47:AM49"/>
    <mergeCell ref="AM50:AM52"/>
    <mergeCell ref="AM53:AM55"/>
    <mergeCell ref="AM56:AM58"/>
    <mergeCell ref="AM59:AM61"/>
    <mergeCell ref="AM62:AM64"/>
    <mergeCell ref="AM65:AM67"/>
    <mergeCell ref="AM68:AM70"/>
    <mergeCell ref="AM71:AM73"/>
    <mergeCell ref="AM74:AM76"/>
    <mergeCell ref="AM77:AM79"/>
    <mergeCell ref="AM80:AM82"/>
    <mergeCell ref="AM83:AM85"/>
    <mergeCell ref="AM86:AM88"/>
    <mergeCell ref="AM89:AM91"/>
    <mergeCell ref="AM92:AM94"/>
    <mergeCell ref="AM95:AM97"/>
    <mergeCell ref="AM98:AM100"/>
    <mergeCell ref="AM101:AM103"/>
    <mergeCell ref="AM104:AM106"/>
    <mergeCell ref="AM107:AM109"/>
    <mergeCell ref="AM110:AM112"/>
    <mergeCell ref="AM113:AM115"/>
    <mergeCell ref="AM116:AM118"/>
    <mergeCell ref="AM119:AM121"/>
    <mergeCell ref="AM122:AM124"/>
    <mergeCell ref="AM125:AM127"/>
    <mergeCell ref="AM128:AM130"/>
    <mergeCell ref="AM131:AM133"/>
    <mergeCell ref="AM134:AM136"/>
    <mergeCell ref="AM137:AM139"/>
    <mergeCell ref="AM140:AM142"/>
    <mergeCell ref="AM143:AM145"/>
    <mergeCell ref="AM146:AM148"/>
    <mergeCell ref="AM149:AM151"/>
    <mergeCell ref="AM152:AM154"/>
    <mergeCell ref="AM155:AM157"/>
    <mergeCell ref="AM158:AM160"/>
    <mergeCell ref="AM161:AM163"/>
    <mergeCell ref="AM164:AM166"/>
    <mergeCell ref="AM167:AM169"/>
    <mergeCell ref="AM170:AM172"/>
    <mergeCell ref="AM173:AM175"/>
    <mergeCell ref="AM176:AM178"/>
    <mergeCell ref="AM179:AM181"/>
    <mergeCell ref="AM182:AM184"/>
    <mergeCell ref="AM185:AM187"/>
    <mergeCell ref="AM188:AM190"/>
    <mergeCell ref="AM191:AM193"/>
    <mergeCell ref="AM194:AM196"/>
    <mergeCell ref="AM197:AM199"/>
    <mergeCell ref="AM200:AM202"/>
    <mergeCell ref="AM203:AM205"/>
    <mergeCell ref="AM206:AM208"/>
    <mergeCell ref="AM209:AM211"/>
    <mergeCell ref="AM212:AM214"/>
    <mergeCell ref="AM215:AM217"/>
    <mergeCell ref="AM218:AM220"/>
    <mergeCell ref="AM221:AM223"/>
    <mergeCell ref="AM224:AM226"/>
    <mergeCell ref="AM227:AM229"/>
    <mergeCell ref="AM230:AM232"/>
    <mergeCell ref="AM233:AM235"/>
    <mergeCell ref="AM236:AM238"/>
    <mergeCell ref="AM239:AM241"/>
    <mergeCell ref="AM242:AM244"/>
    <mergeCell ref="AM245:AM247"/>
    <mergeCell ref="AM248:AM250"/>
    <mergeCell ref="AM251:AM253"/>
    <mergeCell ref="AM254:AM256"/>
    <mergeCell ref="AM257:AM259"/>
    <mergeCell ref="AM260:AM262"/>
    <mergeCell ref="AM263:AM265"/>
    <mergeCell ref="AM266:AM268"/>
    <mergeCell ref="AM269:AM271"/>
    <mergeCell ref="AM272:AM274"/>
    <mergeCell ref="AM275:AM277"/>
    <mergeCell ref="AM278:AM280"/>
    <mergeCell ref="AM281:AM283"/>
    <mergeCell ref="AM284:AM286"/>
    <mergeCell ref="AM287:AM289"/>
    <mergeCell ref="AM290:AM292"/>
    <mergeCell ref="AM293:AM295"/>
    <mergeCell ref="AM296:AM298"/>
    <mergeCell ref="AM299:AM301"/>
    <mergeCell ref="AM302:AM304"/>
    <mergeCell ref="AM305:AM307"/>
    <mergeCell ref="AM308:AM310"/>
    <mergeCell ref="AM311:AM313"/>
    <mergeCell ref="AM314:AM316"/>
    <mergeCell ref="AM317:AM319"/>
    <mergeCell ref="AM320:AM322"/>
    <mergeCell ref="AM323:AM325"/>
    <mergeCell ref="AM326:AM328"/>
    <mergeCell ref="AM329:AM331"/>
    <mergeCell ref="AM332:AM334"/>
    <mergeCell ref="AM335:AM337"/>
    <mergeCell ref="AM338:AM340"/>
    <mergeCell ref="AM341:AM343"/>
    <mergeCell ref="AM344:AM346"/>
    <mergeCell ref="AM347:AM349"/>
    <mergeCell ref="AM350:AM352"/>
    <mergeCell ref="AM353:AM355"/>
    <mergeCell ref="AM356:AM358"/>
    <mergeCell ref="AM359:AM361"/>
    <mergeCell ref="AM362:AM364"/>
    <mergeCell ref="AM365:AM367"/>
    <mergeCell ref="AM368:AM370"/>
    <mergeCell ref="AM371:AM373"/>
    <mergeCell ref="AM374:AM376"/>
    <mergeCell ref="AM377:AM379"/>
    <mergeCell ref="AM380:AM382"/>
    <mergeCell ref="AM383:AM385"/>
    <mergeCell ref="AM386:AM388"/>
    <mergeCell ref="AM389:AM391"/>
    <mergeCell ref="AM392:AM394"/>
    <mergeCell ref="AM395:AM397"/>
    <mergeCell ref="AN3:AN4"/>
    <mergeCell ref="AN5:AN7"/>
    <mergeCell ref="AN8:AN10"/>
    <mergeCell ref="AN11:AN13"/>
    <mergeCell ref="AN14:AN16"/>
    <mergeCell ref="AN17:AN19"/>
    <mergeCell ref="AN20:AN22"/>
    <mergeCell ref="AN23:AN25"/>
    <mergeCell ref="AN26:AN28"/>
    <mergeCell ref="AN29:AN31"/>
    <mergeCell ref="AN32:AN34"/>
    <mergeCell ref="AN35:AN37"/>
    <mergeCell ref="AN38:AN40"/>
    <mergeCell ref="AN41:AN43"/>
    <mergeCell ref="AN44:AN46"/>
    <mergeCell ref="AN47:AN49"/>
    <mergeCell ref="AN50:AN52"/>
    <mergeCell ref="AN53:AN55"/>
    <mergeCell ref="AN56:AN58"/>
    <mergeCell ref="AN59:AN61"/>
    <mergeCell ref="AN62:AN64"/>
    <mergeCell ref="AN65:AN67"/>
    <mergeCell ref="AN68:AN70"/>
    <mergeCell ref="AN71:AN73"/>
    <mergeCell ref="AN74:AN76"/>
    <mergeCell ref="AN77:AN79"/>
    <mergeCell ref="AN80:AN82"/>
    <mergeCell ref="AN83:AN85"/>
    <mergeCell ref="AN86:AN88"/>
    <mergeCell ref="AN89:AN91"/>
    <mergeCell ref="AN92:AN94"/>
    <mergeCell ref="AN95:AN97"/>
    <mergeCell ref="AN98:AN100"/>
    <mergeCell ref="AN101:AN103"/>
    <mergeCell ref="AN104:AN106"/>
    <mergeCell ref="AN107:AN109"/>
    <mergeCell ref="AN110:AN112"/>
    <mergeCell ref="AN113:AN115"/>
    <mergeCell ref="AN116:AN118"/>
    <mergeCell ref="AN119:AN121"/>
    <mergeCell ref="AN122:AN124"/>
    <mergeCell ref="AN125:AN127"/>
    <mergeCell ref="AN128:AN130"/>
    <mergeCell ref="AN131:AN133"/>
    <mergeCell ref="AN134:AN136"/>
    <mergeCell ref="AN137:AN139"/>
    <mergeCell ref="AN140:AN142"/>
    <mergeCell ref="AN143:AN145"/>
    <mergeCell ref="AN146:AN148"/>
    <mergeCell ref="AN149:AN151"/>
    <mergeCell ref="AN152:AN154"/>
    <mergeCell ref="AN155:AN157"/>
    <mergeCell ref="AN158:AN160"/>
    <mergeCell ref="AN161:AN163"/>
    <mergeCell ref="AN164:AN166"/>
    <mergeCell ref="AN167:AN169"/>
    <mergeCell ref="AN170:AN172"/>
    <mergeCell ref="AN173:AN175"/>
    <mergeCell ref="AN176:AN178"/>
    <mergeCell ref="AN179:AN181"/>
    <mergeCell ref="AN182:AN184"/>
    <mergeCell ref="AN185:AN187"/>
    <mergeCell ref="AN188:AN190"/>
    <mergeCell ref="AN191:AN193"/>
    <mergeCell ref="AN194:AN196"/>
    <mergeCell ref="AN197:AN199"/>
    <mergeCell ref="AN200:AN202"/>
    <mergeCell ref="AN203:AN205"/>
    <mergeCell ref="AN206:AN208"/>
    <mergeCell ref="AN209:AN211"/>
    <mergeCell ref="AN212:AN214"/>
    <mergeCell ref="AN215:AN217"/>
    <mergeCell ref="AN218:AN220"/>
    <mergeCell ref="AN221:AN223"/>
    <mergeCell ref="AN224:AN226"/>
    <mergeCell ref="AN227:AN229"/>
    <mergeCell ref="AN230:AN232"/>
    <mergeCell ref="AN233:AN235"/>
    <mergeCell ref="AN236:AN238"/>
    <mergeCell ref="AN239:AN241"/>
    <mergeCell ref="AN242:AN244"/>
    <mergeCell ref="AN245:AN247"/>
    <mergeCell ref="AN248:AN250"/>
    <mergeCell ref="AN251:AN253"/>
    <mergeCell ref="AN254:AN256"/>
    <mergeCell ref="AN257:AN259"/>
    <mergeCell ref="AN260:AN262"/>
    <mergeCell ref="AN263:AN265"/>
    <mergeCell ref="AN266:AN268"/>
    <mergeCell ref="AN269:AN271"/>
    <mergeCell ref="AN272:AN274"/>
    <mergeCell ref="AN275:AN277"/>
    <mergeCell ref="AN278:AN280"/>
    <mergeCell ref="AN281:AN283"/>
    <mergeCell ref="AN284:AN286"/>
    <mergeCell ref="AN287:AN289"/>
    <mergeCell ref="AN290:AN292"/>
    <mergeCell ref="AN293:AN295"/>
    <mergeCell ref="AN296:AN298"/>
    <mergeCell ref="AN299:AN301"/>
    <mergeCell ref="AN302:AN304"/>
    <mergeCell ref="AN305:AN307"/>
    <mergeCell ref="AN308:AN310"/>
    <mergeCell ref="AN311:AN313"/>
    <mergeCell ref="AN314:AN316"/>
    <mergeCell ref="AN317:AN319"/>
    <mergeCell ref="AN320:AN322"/>
    <mergeCell ref="AN323:AN325"/>
    <mergeCell ref="AN326:AN328"/>
    <mergeCell ref="AN329:AN331"/>
    <mergeCell ref="AN332:AN334"/>
    <mergeCell ref="AN335:AN337"/>
    <mergeCell ref="AN338:AN340"/>
    <mergeCell ref="AN341:AN343"/>
    <mergeCell ref="AN344:AN346"/>
    <mergeCell ref="AN347:AN349"/>
    <mergeCell ref="AN350:AN352"/>
    <mergeCell ref="AN353:AN355"/>
    <mergeCell ref="AN356:AN358"/>
    <mergeCell ref="AN359:AN361"/>
    <mergeCell ref="AN362:AN364"/>
    <mergeCell ref="AN365:AN367"/>
    <mergeCell ref="AN368:AN370"/>
    <mergeCell ref="AN371:AN373"/>
    <mergeCell ref="AN374:AN376"/>
    <mergeCell ref="AN377:AN379"/>
    <mergeCell ref="AN380:AN382"/>
    <mergeCell ref="AN383:AN385"/>
    <mergeCell ref="AN386:AN388"/>
    <mergeCell ref="AN389:AN391"/>
    <mergeCell ref="AN392:AN394"/>
    <mergeCell ref="AN395:AN397"/>
    <mergeCell ref="AO3:AO4"/>
    <mergeCell ref="AO5:AO7"/>
    <mergeCell ref="AO8:AO10"/>
    <mergeCell ref="AO11:AO13"/>
    <mergeCell ref="AO14:AO16"/>
    <mergeCell ref="AO17:AO19"/>
    <mergeCell ref="AO20:AO22"/>
    <mergeCell ref="AO23:AO25"/>
    <mergeCell ref="AO26:AO28"/>
    <mergeCell ref="AO29:AO31"/>
    <mergeCell ref="AO32:AO34"/>
    <mergeCell ref="AO35:AO37"/>
    <mergeCell ref="AO38:AO40"/>
    <mergeCell ref="AO41:AO43"/>
    <mergeCell ref="AO44:AO46"/>
    <mergeCell ref="AO47:AO49"/>
    <mergeCell ref="AO50:AO52"/>
    <mergeCell ref="AO53:AO55"/>
    <mergeCell ref="AO56:AO58"/>
    <mergeCell ref="AO59:AO61"/>
    <mergeCell ref="AO62:AO64"/>
    <mergeCell ref="AO65:AO67"/>
    <mergeCell ref="AO68:AO70"/>
    <mergeCell ref="AO71:AO73"/>
    <mergeCell ref="AO74:AO76"/>
    <mergeCell ref="AO77:AO79"/>
    <mergeCell ref="AO80:AO82"/>
    <mergeCell ref="AO83:AO85"/>
    <mergeCell ref="AO86:AO88"/>
    <mergeCell ref="AO89:AO91"/>
    <mergeCell ref="AO92:AO94"/>
    <mergeCell ref="AO95:AO97"/>
    <mergeCell ref="AO98:AO100"/>
    <mergeCell ref="AO101:AO103"/>
    <mergeCell ref="AO104:AO106"/>
    <mergeCell ref="AO107:AO109"/>
    <mergeCell ref="AO110:AO112"/>
    <mergeCell ref="AO113:AO115"/>
    <mergeCell ref="AO116:AO118"/>
    <mergeCell ref="AO119:AO121"/>
    <mergeCell ref="AO122:AO124"/>
    <mergeCell ref="AO125:AO127"/>
    <mergeCell ref="AO128:AO130"/>
    <mergeCell ref="AO131:AO133"/>
    <mergeCell ref="AO134:AO136"/>
    <mergeCell ref="AO137:AO139"/>
    <mergeCell ref="AO140:AO142"/>
    <mergeCell ref="AO143:AO145"/>
    <mergeCell ref="AO146:AO148"/>
    <mergeCell ref="AO149:AO151"/>
    <mergeCell ref="AO152:AO154"/>
    <mergeCell ref="AO155:AO157"/>
    <mergeCell ref="AO158:AO160"/>
    <mergeCell ref="AO161:AO163"/>
    <mergeCell ref="AO164:AO166"/>
    <mergeCell ref="AO167:AO169"/>
    <mergeCell ref="AO170:AO172"/>
    <mergeCell ref="AO173:AO175"/>
    <mergeCell ref="AO176:AO178"/>
    <mergeCell ref="AO179:AO181"/>
    <mergeCell ref="AO182:AO184"/>
    <mergeCell ref="AO185:AO187"/>
    <mergeCell ref="AO188:AO190"/>
    <mergeCell ref="AO191:AO193"/>
    <mergeCell ref="AO194:AO196"/>
    <mergeCell ref="AO197:AO199"/>
    <mergeCell ref="AO200:AO202"/>
    <mergeCell ref="AO203:AO205"/>
    <mergeCell ref="AO206:AO208"/>
    <mergeCell ref="AO209:AO211"/>
    <mergeCell ref="AO212:AO214"/>
    <mergeCell ref="AO215:AO217"/>
    <mergeCell ref="AO218:AO220"/>
    <mergeCell ref="AO221:AO223"/>
    <mergeCell ref="AO224:AO226"/>
    <mergeCell ref="AO227:AO229"/>
    <mergeCell ref="AO230:AO232"/>
    <mergeCell ref="AO233:AO235"/>
    <mergeCell ref="AO236:AO238"/>
    <mergeCell ref="AO239:AO241"/>
    <mergeCell ref="AO242:AO244"/>
    <mergeCell ref="AO245:AO247"/>
    <mergeCell ref="AO248:AO250"/>
    <mergeCell ref="AO251:AO253"/>
    <mergeCell ref="AO254:AO256"/>
    <mergeCell ref="AO257:AO259"/>
    <mergeCell ref="AO260:AO262"/>
    <mergeCell ref="AO263:AO265"/>
    <mergeCell ref="AO266:AO268"/>
    <mergeCell ref="AO269:AO271"/>
    <mergeCell ref="AO272:AO274"/>
    <mergeCell ref="AO275:AO277"/>
    <mergeCell ref="AO278:AO280"/>
    <mergeCell ref="AO281:AO283"/>
    <mergeCell ref="AO284:AO286"/>
    <mergeCell ref="AO287:AO289"/>
    <mergeCell ref="AO290:AO292"/>
    <mergeCell ref="AO293:AO295"/>
    <mergeCell ref="AO296:AO298"/>
    <mergeCell ref="AO299:AO301"/>
    <mergeCell ref="AO302:AO304"/>
    <mergeCell ref="AO305:AO307"/>
    <mergeCell ref="AO308:AO310"/>
    <mergeCell ref="AO311:AO313"/>
    <mergeCell ref="AO314:AO316"/>
    <mergeCell ref="AO317:AO319"/>
    <mergeCell ref="AO320:AO322"/>
    <mergeCell ref="AO323:AO325"/>
    <mergeCell ref="AO326:AO328"/>
    <mergeCell ref="AO329:AO331"/>
    <mergeCell ref="AO332:AO334"/>
    <mergeCell ref="AO335:AO337"/>
    <mergeCell ref="AO338:AO340"/>
    <mergeCell ref="AO341:AO343"/>
    <mergeCell ref="AO344:AO346"/>
    <mergeCell ref="AO347:AO349"/>
    <mergeCell ref="AO350:AO352"/>
    <mergeCell ref="AO353:AO355"/>
    <mergeCell ref="AO356:AO358"/>
    <mergeCell ref="AO359:AO361"/>
    <mergeCell ref="AO362:AO364"/>
    <mergeCell ref="AO365:AO367"/>
    <mergeCell ref="AO368:AO370"/>
    <mergeCell ref="AO371:AO373"/>
    <mergeCell ref="AO374:AO376"/>
    <mergeCell ref="AO377:AO379"/>
    <mergeCell ref="AO380:AO382"/>
    <mergeCell ref="AO383:AO385"/>
    <mergeCell ref="AO386:AO388"/>
    <mergeCell ref="AO389:AO391"/>
    <mergeCell ref="AO392:AO394"/>
    <mergeCell ref="AO395:AO397"/>
    <mergeCell ref="AP3:AP4"/>
    <mergeCell ref="AP5:AP7"/>
    <mergeCell ref="AP8:AP10"/>
    <mergeCell ref="AP11:AP13"/>
    <mergeCell ref="AP14:AP16"/>
    <mergeCell ref="AP17:AP19"/>
    <mergeCell ref="AP20:AP22"/>
    <mergeCell ref="AP23:AP25"/>
    <mergeCell ref="AP26:AP28"/>
    <mergeCell ref="AP29:AP31"/>
    <mergeCell ref="AP32:AP34"/>
    <mergeCell ref="AP35:AP37"/>
    <mergeCell ref="AP38:AP40"/>
    <mergeCell ref="AP41:AP43"/>
    <mergeCell ref="AP44:AP46"/>
    <mergeCell ref="AP47:AP49"/>
    <mergeCell ref="AP50:AP52"/>
    <mergeCell ref="AP53:AP55"/>
    <mergeCell ref="AP56:AP58"/>
    <mergeCell ref="AP59:AP61"/>
    <mergeCell ref="AP62:AP64"/>
    <mergeCell ref="AP65:AP67"/>
    <mergeCell ref="AP68:AP70"/>
    <mergeCell ref="AP71:AP73"/>
    <mergeCell ref="AP74:AP76"/>
    <mergeCell ref="AP77:AP79"/>
    <mergeCell ref="AP80:AP82"/>
    <mergeCell ref="AP83:AP85"/>
    <mergeCell ref="AP86:AP88"/>
    <mergeCell ref="AP89:AP91"/>
    <mergeCell ref="AP92:AP94"/>
    <mergeCell ref="AP95:AP97"/>
    <mergeCell ref="AP98:AP100"/>
    <mergeCell ref="AP101:AP103"/>
    <mergeCell ref="AP104:AP106"/>
    <mergeCell ref="AP107:AP109"/>
    <mergeCell ref="AP110:AP112"/>
    <mergeCell ref="AP113:AP115"/>
    <mergeCell ref="AP116:AP118"/>
    <mergeCell ref="AP119:AP121"/>
    <mergeCell ref="AP122:AP124"/>
    <mergeCell ref="AP125:AP127"/>
    <mergeCell ref="AP128:AP130"/>
    <mergeCell ref="AP131:AP133"/>
    <mergeCell ref="AP134:AP136"/>
    <mergeCell ref="AP137:AP139"/>
    <mergeCell ref="AP140:AP142"/>
    <mergeCell ref="AP143:AP145"/>
    <mergeCell ref="AP146:AP148"/>
    <mergeCell ref="AP149:AP151"/>
    <mergeCell ref="AP152:AP154"/>
    <mergeCell ref="AP155:AP157"/>
    <mergeCell ref="AP158:AP160"/>
    <mergeCell ref="AP161:AP163"/>
    <mergeCell ref="AP164:AP166"/>
    <mergeCell ref="AP167:AP169"/>
    <mergeCell ref="AP170:AP172"/>
    <mergeCell ref="AP173:AP175"/>
    <mergeCell ref="AP176:AP178"/>
    <mergeCell ref="AP179:AP181"/>
    <mergeCell ref="AP182:AP184"/>
    <mergeCell ref="AP185:AP187"/>
    <mergeCell ref="AP188:AP190"/>
    <mergeCell ref="AP191:AP193"/>
    <mergeCell ref="AP194:AP196"/>
    <mergeCell ref="AP197:AP199"/>
    <mergeCell ref="AP200:AP202"/>
    <mergeCell ref="AP203:AP205"/>
    <mergeCell ref="AP206:AP208"/>
    <mergeCell ref="AP209:AP211"/>
    <mergeCell ref="AP212:AP214"/>
    <mergeCell ref="AP215:AP217"/>
    <mergeCell ref="AP218:AP220"/>
    <mergeCell ref="AP221:AP223"/>
    <mergeCell ref="AP224:AP226"/>
    <mergeCell ref="AP227:AP229"/>
    <mergeCell ref="AP230:AP232"/>
    <mergeCell ref="AP233:AP235"/>
    <mergeCell ref="AP236:AP238"/>
    <mergeCell ref="AP239:AP241"/>
    <mergeCell ref="AP242:AP244"/>
    <mergeCell ref="AP245:AP247"/>
    <mergeCell ref="AP248:AP250"/>
    <mergeCell ref="AP251:AP253"/>
    <mergeCell ref="AP254:AP256"/>
    <mergeCell ref="AP257:AP259"/>
    <mergeCell ref="AP260:AP262"/>
    <mergeCell ref="AP263:AP265"/>
    <mergeCell ref="AP266:AP268"/>
    <mergeCell ref="AP269:AP271"/>
    <mergeCell ref="AP272:AP274"/>
    <mergeCell ref="AP275:AP277"/>
    <mergeCell ref="AP278:AP280"/>
    <mergeCell ref="AP281:AP283"/>
    <mergeCell ref="AP284:AP286"/>
    <mergeCell ref="AP287:AP289"/>
    <mergeCell ref="AP290:AP292"/>
    <mergeCell ref="AP293:AP295"/>
    <mergeCell ref="AP296:AP298"/>
    <mergeCell ref="AP299:AP301"/>
    <mergeCell ref="AP302:AP304"/>
    <mergeCell ref="AP305:AP307"/>
    <mergeCell ref="AP308:AP310"/>
    <mergeCell ref="AP311:AP313"/>
    <mergeCell ref="AP314:AP316"/>
    <mergeCell ref="AP317:AP319"/>
    <mergeCell ref="AP320:AP322"/>
    <mergeCell ref="AP323:AP325"/>
    <mergeCell ref="AP326:AP328"/>
    <mergeCell ref="AP329:AP331"/>
    <mergeCell ref="AP332:AP334"/>
    <mergeCell ref="AP335:AP337"/>
    <mergeCell ref="AP338:AP340"/>
    <mergeCell ref="AP341:AP343"/>
    <mergeCell ref="AP344:AP346"/>
    <mergeCell ref="AP347:AP349"/>
    <mergeCell ref="AP350:AP352"/>
    <mergeCell ref="AP353:AP355"/>
    <mergeCell ref="AP356:AP358"/>
    <mergeCell ref="AP359:AP361"/>
    <mergeCell ref="AP362:AP364"/>
    <mergeCell ref="AP365:AP367"/>
    <mergeCell ref="AP368:AP370"/>
    <mergeCell ref="AP371:AP373"/>
    <mergeCell ref="AP374:AP376"/>
    <mergeCell ref="AP377:AP379"/>
    <mergeCell ref="AP380:AP382"/>
    <mergeCell ref="AP383:AP385"/>
    <mergeCell ref="AP386:AP388"/>
    <mergeCell ref="AP389:AP391"/>
    <mergeCell ref="AP392:AP394"/>
    <mergeCell ref="AP395:AP397"/>
  </mergeCells>
  <conditionalFormatting sqref="A104">
    <cfRule type="duplicateValues" dxfId="0" priority="272"/>
  </conditionalFormatting>
  <conditionalFormatting sqref="A137">
    <cfRule type="duplicateValues" dxfId="1" priority="262"/>
  </conditionalFormatting>
  <conditionalFormatting sqref="A146">
    <cfRule type="duplicateValues" dxfId="1" priority="261"/>
  </conditionalFormatting>
  <conditionalFormatting sqref="A173">
    <cfRule type="duplicateValues" dxfId="1" priority="259"/>
  </conditionalFormatting>
  <conditionalFormatting sqref="A203">
    <cfRule type="duplicateValues" dxfId="0" priority="193"/>
  </conditionalFormatting>
  <conditionalFormatting sqref="A230">
    <cfRule type="duplicateValues" dxfId="0" priority="192"/>
  </conditionalFormatting>
  <conditionalFormatting sqref="A233">
    <cfRule type="duplicateValues" dxfId="0" priority="191"/>
  </conditionalFormatting>
  <conditionalFormatting sqref="A275">
    <cfRule type="duplicateValues" dxfId="1" priority="248"/>
  </conditionalFormatting>
  <conditionalFormatting sqref="A278">
    <cfRule type="duplicateValues" dxfId="1" priority="247"/>
  </conditionalFormatting>
  <conditionalFormatting sqref="A281">
    <cfRule type="duplicateValues" dxfId="1" priority="246"/>
  </conditionalFormatting>
  <conditionalFormatting sqref="A284">
    <cfRule type="duplicateValues" dxfId="1" priority="245"/>
  </conditionalFormatting>
  <conditionalFormatting sqref="A287">
    <cfRule type="duplicateValues" dxfId="1" priority="244"/>
  </conditionalFormatting>
  <conditionalFormatting sqref="A290">
    <cfRule type="duplicateValues" dxfId="1" priority="243"/>
  </conditionalFormatting>
  <conditionalFormatting sqref="A293">
    <cfRule type="duplicateValues" dxfId="1" priority="242"/>
  </conditionalFormatting>
  <conditionalFormatting sqref="A296">
    <cfRule type="duplicateValues" dxfId="1" priority="241"/>
  </conditionalFormatting>
  <conditionalFormatting sqref="A299">
    <cfRule type="duplicateValues" dxfId="1" priority="240"/>
  </conditionalFormatting>
  <conditionalFormatting sqref="A302">
    <cfRule type="duplicateValues" dxfId="1" priority="239"/>
  </conditionalFormatting>
  <conditionalFormatting sqref="A305">
    <cfRule type="duplicateValues" dxfId="1" priority="238"/>
  </conditionalFormatting>
  <conditionalFormatting sqref="A308">
    <cfRule type="duplicateValues" dxfId="1" priority="237"/>
  </conditionalFormatting>
  <conditionalFormatting sqref="A311">
    <cfRule type="duplicateValues" dxfId="0" priority="256"/>
  </conditionalFormatting>
  <conditionalFormatting sqref="A332">
    <cfRule type="duplicateValues" dxfId="1" priority="185"/>
  </conditionalFormatting>
  <conditionalFormatting sqref="A335">
    <cfRule type="duplicateValues" dxfId="1" priority="184"/>
  </conditionalFormatting>
  <conditionalFormatting sqref="A338">
    <cfRule type="duplicateValues" dxfId="1" priority="183"/>
  </conditionalFormatting>
  <conditionalFormatting sqref="A341">
    <cfRule type="duplicateValues" dxfId="1" priority="182"/>
  </conditionalFormatting>
  <conditionalFormatting sqref="A344">
    <cfRule type="duplicateValues" dxfId="1" priority="181"/>
  </conditionalFormatting>
  <conditionalFormatting sqref="A347">
    <cfRule type="duplicateValues" dxfId="1" priority="180"/>
  </conditionalFormatting>
  <conditionalFormatting sqref="A350">
    <cfRule type="duplicateValues" dxfId="1" priority="178"/>
  </conditionalFormatting>
  <conditionalFormatting sqref="A353">
    <cfRule type="duplicateValues" dxfId="1" priority="176"/>
  </conditionalFormatting>
  <conditionalFormatting sqref="A368">
    <cfRule type="duplicateValues" dxfId="0" priority="4"/>
  </conditionalFormatting>
  <conditionalFormatting sqref="A377">
    <cfRule type="duplicateValues" dxfId="0" priority="3"/>
  </conditionalFormatting>
  <conditionalFormatting sqref="A380">
    <cfRule type="duplicateValues" dxfId="1" priority="589"/>
  </conditionalFormatting>
  <conditionalFormatting sqref="A383">
    <cfRule type="duplicateValues" dxfId="0" priority="585"/>
  </conditionalFormatting>
  <conditionalFormatting sqref="A392">
    <cfRule type="duplicateValues" dxfId="1" priority="581"/>
  </conditionalFormatting>
  <conditionalFormatting sqref="A395">
    <cfRule type="duplicateValues" dxfId="0" priority="579"/>
  </conditionalFormatting>
  <conditionalFormatting sqref="A1:A4">
    <cfRule type="duplicateValues" dxfId="0" priority="4972"/>
  </conditionalFormatting>
  <conditionalFormatting sqref="A107:A109">
    <cfRule type="duplicateValues" dxfId="0" priority="254"/>
  </conditionalFormatting>
  <conditionalFormatting sqref="A116:A118">
    <cfRule type="duplicateValues" dxfId="0" priority="253"/>
  </conditionalFormatting>
  <conditionalFormatting sqref="A119:A124">
    <cfRule type="duplicateValues" dxfId="0" priority="264"/>
  </conditionalFormatting>
  <conditionalFormatting sqref="A131:A136">
    <cfRule type="duplicateValues" dxfId="0" priority="250"/>
  </conditionalFormatting>
  <conditionalFormatting sqref="A197:A199">
    <cfRule type="duplicateValues" dxfId="0" priority="236"/>
  </conditionalFormatting>
  <conditionalFormatting sqref="A260:A262">
    <cfRule type="duplicateValues" dxfId="0" priority="188"/>
  </conditionalFormatting>
  <conditionalFormatting sqref="A263:A268">
    <cfRule type="duplicateValues" dxfId="0" priority="187"/>
  </conditionalFormatting>
  <conditionalFormatting sqref="A356:A358">
    <cfRule type="duplicateValues" dxfId="0" priority="90"/>
  </conditionalFormatting>
  <conditionalFormatting sqref="A356:A361">
    <cfRule type="duplicateValues" dxfId="0" priority="6"/>
  </conditionalFormatting>
  <conditionalFormatting sqref="A359:A361">
    <cfRule type="duplicateValues" dxfId="0" priority="48"/>
  </conditionalFormatting>
  <conditionalFormatting sqref="A383:A391">
    <cfRule type="duplicateValues" dxfId="0" priority="583"/>
  </conditionalFormatting>
  <conditionalFormatting sqref="A392:A394">
    <cfRule type="duplicateValues" dxfId="0" priority="580"/>
  </conditionalFormatting>
  <conditionalFormatting sqref="A395:A397">
    <cfRule type="duplicateValues" dxfId="0" priority="578"/>
  </conditionalFormatting>
  <conditionalFormatting sqref="A398:A1048576">
    <cfRule type="duplicateValues" dxfId="0" priority="4973"/>
  </conditionalFormatting>
  <conditionalFormatting sqref="A23 A20 A26 A32 A35 A29">
    <cfRule type="duplicateValues" dxfId="1" priority="273"/>
  </conditionalFormatting>
  <conditionalFormatting sqref="A20:A37 A104:A106 A110:A112 A113:A115 A119:A124">
    <cfRule type="duplicateValues" dxfId="0" priority="263"/>
  </conditionalFormatting>
  <conditionalFormatting sqref="A20:A37 A104:A106 A110:A112 A113:A115 A119:A124 A137:A139 A146:A160 A161:A172 A173:A175 A176:A181 A311:A313 A314:A325 A326:A328 A329:A331">
    <cfRule type="duplicateValues" dxfId="0" priority="255"/>
  </conditionalFormatting>
  <conditionalFormatting sqref="A110:A112 A113:A115">
    <cfRule type="duplicateValues" dxfId="0" priority="265"/>
  </conditionalFormatting>
  <conditionalFormatting sqref="A149 A158 A155 A152 A164 A167 A170 A161">
    <cfRule type="duplicateValues" dxfId="1" priority="260"/>
  </conditionalFormatting>
  <conditionalFormatting sqref="A176 A179">
    <cfRule type="duplicateValues" dxfId="1" priority="258"/>
  </conditionalFormatting>
  <conditionalFormatting sqref="A182:A184 A185:A196">
    <cfRule type="duplicateValues" dxfId="0" priority="251"/>
  </conditionalFormatting>
  <conditionalFormatting sqref="A194 A191 A188 A185">
    <cfRule type="duplicateValues" dxfId="0" priority="252"/>
  </conditionalFormatting>
  <conditionalFormatting sqref="A200:A202 A203:A205 A206:A211 A212:A214 A215:A217 A218:A229 A230:A241 A242:A244 A245:A247 A248:A250 A251:A256 A257:A259 A260:A262 A263:A268">
    <cfRule type="duplicateValues" dxfId="0" priority="186"/>
  </conditionalFormatting>
  <conditionalFormatting sqref="A236 A239">
    <cfRule type="duplicateValues" dxfId="0" priority="190"/>
  </conditionalFormatting>
  <conditionalFormatting sqref="A242 A245">
    <cfRule type="duplicateValues" dxfId="0" priority="189"/>
  </conditionalFormatting>
  <conditionalFormatting sqref="A269 A272">
    <cfRule type="duplicateValues" dxfId="1" priority="249"/>
  </conditionalFormatting>
  <conditionalFormatting sqref="A317 A314">
    <cfRule type="duplicateValues" dxfId="0" priority="257"/>
  </conditionalFormatting>
  <conditionalFormatting sqref="A362:A364 A365:A367 A368:A370 A371:A379">
    <cfRule type="duplicateValues" dxfId="0" priority="1"/>
  </conditionalFormatting>
  <conditionalFormatting sqref="A365 A374 A371">
    <cfRule type="duplicateValues" dxfId="0" priority="5"/>
  </conditionalFormatting>
  <conditionalFormatting sqref="A365:A367 A368:A370 A371:A379">
    <cfRule type="duplicateValues" dxfId="0" priority="2"/>
  </conditionalFormatting>
  <conditionalFormatting sqref="A386 A389">
    <cfRule type="duplicateValues" dxfId="0" priority="584"/>
  </conditionalFormatting>
  <dataValidations count="1">
    <dataValidation type="list" allowBlank="1" showInputMessage="1" showErrorMessage="1" sqref="AJ2:AL2">
      <formula1>"总装厂缝纫车间,金属件厂电泳车间,总装厂发泡车间,总装厂座椅车间,金属件厂前工序车间,金属件厂焊接车间,金属件厂骨架组装车间"</formula1>
    </dataValidation>
  </dataValidations>
  <pageMargins left="0.236111111111111" right="0.314583333333333" top="0.236111111111111" bottom="0.196527777777778" header="0.275" footer="0.511805555555556"/>
  <pageSetup paperSize="9" scale="99" orientation="landscape" horizontalDpi="600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name="Spinner 15" r:id="rId4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Spinner 16" r:id="rId5">
              <controlPr defaultSize="0">
                <anchor moveWithCells="1" sizeWithCells="1">
                  <from>
                    <xdr:col>39</xdr:col>
                    <xdr:colOff>285750</xdr:colOff>
                    <xdr:row>0</xdr:row>
                    <xdr:rowOff>19050</xdr:rowOff>
                  </from>
                  <to>
                    <xdr:col>40</xdr:col>
                    <xdr:colOff>0</xdr:colOff>
                    <xdr:row>0</xdr:row>
                    <xdr:rowOff>267970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Spinner 28" r:id="rId6">
              <controlPr defaultSize="0">
                <anchor moveWithCells="1" sizeWithCells="1">
                  <from>
                    <xdr:col>38</xdr:col>
                    <xdr:colOff>419100</xdr:colOff>
                    <xdr:row>0</xdr:row>
                    <xdr:rowOff>19050</xdr:rowOff>
                  </from>
                  <to>
                    <xdr:col>38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Spinner 34" r:id="rId7">
              <controlPr defaultSize="0">
                <anchor moveWithCells="1" sizeWithCells="1">
                  <from>
                    <xdr:col>39</xdr:col>
                    <xdr:colOff>381000</xdr:colOff>
                    <xdr:row>0</xdr:row>
                    <xdr:rowOff>635</xdr:rowOff>
                  </from>
                  <to>
                    <xdr:col>40</xdr:col>
                    <xdr:colOff>9525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Spinner 37" r:id="rId8">
              <controlPr defaultSize="0">
                <anchor moveWithCells="1" sizeWithCells="1">
                  <from>
                    <xdr:col>39</xdr:col>
                    <xdr:colOff>419100</xdr:colOff>
                    <xdr:row>0</xdr:row>
                    <xdr:rowOff>19050</xdr:rowOff>
                  </from>
                  <to>
                    <xdr:col>39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Spinner 43" r:id="rId9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790575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Spinner 67" r:id="rId10">
              <controlPr defaultSize="0">
                <anchor moveWithCells="1" sizeWithCells="1">
                  <from>
                    <xdr:col>38</xdr:col>
                    <xdr:colOff>647065</xdr:colOff>
                    <xdr:row>0</xdr:row>
                    <xdr:rowOff>9525</xdr:rowOff>
                  </from>
                  <to>
                    <xdr:col>38</xdr:col>
                    <xdr:colOff>904875</xdr:colOff>
                    <xdr:row>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Spinner 68" r:id="rId11">
              <controlPr defaultSize="0">
                <anchor moveWithCells="1" sizeWithCells="1">
                  <from>
                    <xdr:col>37</xdr:col>
                    <xdr:colOff>266700</xdr:colOff>
                    <xdr:row>0</xdr:row>
                    <xdr:rowOff>0</xdr:rowOff>
                  </from>
                  <to>
                    <xdr:col>38</xdr:col>
                    <xdr:colOff>8890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name="Spinner 86" r:id="rId12">
              <controlPr defaultSize="0">
                <anchor moveWithCells="1" sizeWithCells="1">
                  <from>
                    <xdr:col>38</xdr:col>
                    <xdr:colOff>647065</xdr:colOff>
                    <xdr:row>0</xdr:row>
                    <xdr:rowOff>8255</xdr:rowOff>
                  </from>
                  <to>
                    <xdr:col>38</xdr:col>
                    <xdr:colOff>904875</xdr:colOff>
                    <xdr:row>0</xdr:row>
                    <xdr:rowOff>284480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name="Spinner 95" r:id="rId13">
              <controlPr defaultSize="0">
                <anchor moveWithCells="1" sizeWithCells="1">
                  <from>
                    <xdr:col>38</xdr:col>
                    <xdr:colOff>266700</xdr:colOff>
                    <xdr:row>0</xdr:row>
                    <xdr:rowOff>0</xdr:rowOff>
                  </from>
                  <to>
                    <xdr:col>39</xdr:col>
                    <xdr:colOff>9525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6"/>
  <sheetViews>
    <sheetView zoomScale="115" zoomScaleNormal="115" topLeftCell="A31" workbookViewId="0">
      <selection activeCell="B51" sqref="B51"/>
    </sheetView>
  </sheetViews>
  <sheetFormatPr defaultColWidth="9" defaultRowHeight="16.5"/>
  <cols>
    <col min="1" max="1" width="4.625" style="15" customWidth="1"/>
    <col min="2" max="2" width="13.3666666666667" style="15" customWidth="1"/>
    <col min="3" max="3" width="46.7333333333333" style="16" customWidth="1"/>
    <col min="4" max="5" width="10.375" style="15"/>
    <col min="14" max="14" width="9.375"/>
  </cols>
  <sheetData>
    <row r="1" ht="17.25" spans="1:13">
      <c r="A1" s="17" t="s">
        <v>1</v>
      </c>
      <c r="B1" s="18" t="s">
        <v>3</v>
      </c>
      <c r="C1" s="19" t="s">
        <v>219</v>
      </c>
      <c r="D1" s="18" t="s">
        <v>220</v>
      </c>
      <c r="E1" s="18" t="s">
        <v>221</v>
      </c>
      <c r="L1" t="s">
        <v>3</v>
      </c>
      <c r="M1" t="s">
        <v>222</v>
      </c>
    </row>
    <row r="2" ht="18.75" spans="1:24">
      <c r="A2" s="17"/>
      <c r="B2" s="20" t="s">
        <v>73</v>
      </c>
      <c r="C2" s="21" t="s">
        <v>223</v>
      </c>
      <c r="D2" s="22">
        <v>120</v>
      </c>
      <c r="E2" s="22">
        <v>120</v>
      </c>
      <c r="F2" s="23"/>
      <c r="G2">
        <f>VLOOKUP(B2,劳务费!$C$2:L123,10,0)</f>
        <v>120</v>
      </c>
      <c r="L2" t="s">
        <v>159</v>
      </c>
      <c r="M2">
        <v>97</v>
      </c>
      <c r="N2">
        <v>920</v>
      </c>
      <c r="O2">
        <f>ROUND(-(100-M2)%*N2,2)</f>
        <v>-27.6</v>
      </c>
      <c r="S2" s="36" t="s">
        <v>224</v>
      </c>
      <c r="T2" s="36">
        <v>100</v>
      </c>
      <c r="U2" s="36" t="s">
        <v>225</v>
      </c>
      <c r="V2" s="36">
        <v>100</v>
      </c>
      <c r="W2" s="36"/>
      <c r="X2" s="36" t="s">
        <v>226</v>
      </c>
    </row>
    <row r="3" ht="18.75" spans="1:24">
      <c r="A3" s="17"/>
      <c r="B3" s="7" t="s">
        <v>112</v>
      </c>
      <c r="C3" s="21" t="s">
        <v>227</v>
      </c>
      <c r="D3" s="22">
        <v>-30</v>
      </c>
      <c r="E3" s="22"/>
      <c r="F3" s="23"/>
      <c r="G3">
        <f>VLOOKUP(B3,劳务费!$C$2:L124,10,0)</f>
        <v>-30</v>
      </c>
      <c r="I3" s="35"/>
      <c r="J3" s="35"/>
      <c r="L3" t="s">
        <v>167</v>
      </c>
      <c r="M3">
        <v>100</v>
      </c>
      <c r="N3">
        <v>1360</v>
      </c>
      <c r="O3">
        <f>ROUND(-(100-M3)%*N3,2)</f>
        <v>0</v>
      </c>
      <c r="S3" s="36" t="s">
        <v>228</v>
      </c>
      <c r="T3" s="36">
        <v>200</v>
      </c>
      <c r="U3" s="36" t="s">
        <v>225</v>
      </c>
      <c r="V3" s="36">
        <v>200</v>
      </c>
      <c r="W3" s="36"/>
      <c r="X3" s="36" t="s">
        <v>226</v>
      </c>
    </row>
    <row r="4" ht="18.75" spans="1:24">
      <c r="A4" s="17"/>
      <c r="B4" s="24" t="s">
        <v>29</v>
      </c>
      <c r="C4" s="21" t="s">
        <v>229</v>
      </c>
      <c r="D4" s="22">
        <v>-50</v>
      </c>
      <c r="E4" s="22">
        <v>-50</v>
      </c>
      <c r="F4" s="23"/>
      <c r="G4">
        <f>VLOOKUP(B4,劳务费!$C$2:L125,10,0)</f>
        <v>-50</v>
      </c>
      <c r="I4" s="35"/>
      <c r="J4" s="35"/>
      <c r="S4" s="36" t="s">
        <v>230</v>
      </c>
      <c r="T4" s="36"/>
      <c r="U4" s="36" t="s">
        <v>231</v>
      </c>
      <c r="V4" s="36">
        <v>-20</v>
      </c>
      <c r="W4" s="36"/>
      <c r="X4" s="36" t="s">
        <v>226</v>
      </c>
    </row>
    <row r="5" ht="18.75" spans="1:24">
      <c r="A5" s="17"/>
      <c r="B5" s="7" t="s">
        <v>56</v>
      </c>
      <c r="C5" s="21" t="s">
        <v>232</v>
      </c>
      <c r="D5" s="25">
        <v>-120</v>
      </c>
      <c r="E5" s="25"/>
      <c r="F5" s="23"/>
      <c r="G5">
        <f>VLOOKUP(B5,劳务费!$C$2:L126,10,0)</f>
        <v>-120</v>
      </c>
      <c r="I5" s="35"/>
      <c r="J5" s="35"/>
      <c r="L5" t="s">
        <v>168</v>
      </c>
      <c r="M5">
        <v>100</v>
      </c>
      <c r="N5">
        <v>700</v>
      </c>
      <c r="O5">
        <f>ROUND(-(100-M5)%*N5,2)</f>
        <v>0</v>
      </c>
      <c r="S5" s="36" t="s">
        <v>233</v>
      </c>
      <c r="T5" s="36"/>
      <c r="U5" s="36">
        <v>0.8</v>
      </c>
      <c r="V5" s="36"/>
      <c r="W5" s="36"/>
      <c r="X5" s="36" t="s">
        <v>226</v>
      </c>
    </row>
    <row r="6" ht="18.75" spans="1:24">
      <c r="A6" s="17"/>
      <c r="B6" s="26"/>
      <c r="C6" s="27"/>
      <c r="D6" s="22"/>
      <c r="E6" s="22"/>
      <c r="F6" s="23"/>
      <c r="G6" t="e">
        <f>VLOOKUP(B6,劳务费!$C$2:L127,10,0)</f>
        <v>#N/A</v>
      </c>
      <c r="I6" s="35"/>
      <c r="J6" s="35"/>
      <c r="L6" t="s">
        <v>169</v>
      </c>
      <c r="M6">
        <v>100</v>
      </c>
      <c r="N6">
        <v>760</v>
      </c>
      <c r="O6">
        <f>ROUND(-(100-M6)%*N6,2)</f>
        <v>0</v>
      </c>
      <c r="S6" s="36" t="s">
        <v>234</v>
      </c>
      <c r="T6" s="36"/>
      <c r="U6" s="36">
        <v>0.8</v>
      </c>
      <c r="V6" s="36"/>
      <c r="W6" s="36"/>
      <c r="X6" s="36" t="s">
        <v>226</v>
      </c>
    </row>
    <row r="7" ht="18.75" spans="1:24">
      <c r="A7" s="17"/>
      <c r="B7" s="26" t="s">
        <v>74</v>
      </c>
      <c r="C7" s="28">
        <v>0.8</v>
      </c>
      <c r="D7" s="29">
        <v>-233.7</v>
      </c>
      <c r="E7" s="29">
        <v>-233.7</v>
      </c>
      <c r="F7" s="23"/>
      <c r="G7">
        <f>VLOOKUP(B7,劳务费!$C$2:L128,10,0)</f>
        <v>-233.7</v>
      </c>
      <c r="I7" s="35"/>
      <c r="J7" s="35"/>
      <c r="O7">
        <f>ROUND(-(100-M7)%*N7,2)</f>
        <v>0</v>
      </c>
      <c r="S7" s="36" t="s">
        <v>235</v>
      </c>
      <c r="T7" s="36"/>
      <c r="U7" s="36" t="s">
        <v>236</v>
      </c>
      <c r="V7" s="36">
        <v>-100.81</v>
      </c>
      <c r="W7" s="36"/>
      <c r="X7" s="36" t="s">
        <v>226</v>
      </c>
    </row>
    <row r="8" ht="18.75" spans="1:24">
      <c r="A8" s="17"/>
      <c r="B8" s="26" t="s">
        <v>134</v>
      </c>
      <c r="C8" s="21" t="s">
        <v>237</v>
      </c>
      <c r="D8" s="30">
        <v>232</v>
      </c>
      <c r="E8" s="30">
        <v>232</v>
      </c>
      <c r="F8" s="23"/>
      <c r="G8">
        <f>VLOOKUP(B8,劳务费!$C$2:L129,10,0)</f>
        <v>232</v>
      </c>
      <c r="I8" s="35"/>
      <c r="J8" s="35"/>
      <c r="L8" t="s">
        <v>162</v>
      </c>
      <c r="M8">
        <v>94.2</v>
      </c>
      <c r="N8">
        <f>劳务费!M128*0.2</f>
        <v>1110</v>
      </c>
      <c r="O8">
        <f>ROUND(-(100-M8)%*N8,2)</f>
        <v>-64.38</v>
      </c>
      <c r="S8" s="36" t="s">
        <v>235</v>
      </c>
      <c r="T8" s="36"/>
      <c r="U8" s="36" t="s">
        <v>225</v>
      </c>
      <c r="V8" s="36">
        <v>100</v>
      </c>
      <c r="W8" s="36"/>
      <c r="X8" s="36" t="s">
        <v>226</v>
      </c>
    </row>
    <row r="9" ht="18.75" spans="1:24">
      <c r="A9" s="17"/>
      <c r="B9" s="26" t="s">
        <v>86</v>
      </c>
      <c r="C9" s="21" t="s">
        <v>223</v>
      </c>
      <c r="D9" s="30">
        <v>180</v>
      </c>
      <c r="E9" s="30">
        <v>180</v>
      </c>
      <c r="F9" s="23"/>
      <c r="G9">
        <f>VLOOKUP(B9,劳务费!$C$2:L130,10,0)</f>
        <v>180</v>
      </c>
      <c r="I9" s="35"/>
      <c r="J9" s="35"/>
      <c r="L9" t="s">
        <v>161</v>
      </c>
      <c r="M9">
        <v>94.5</v>
      </c>
      <c r="N9">
        <f>劳务费!M127*0.2</f>
        <v>1393.5</v>
      </c>
      <c r="O9">
        <f>ROUND(-(100-M9)%*N9,2)</f>
        <v>-76.64</v>
      </c>
      <c r="S9" s="36" t="s">
        <v>154</v>
      </c>
      <c r="T9" s="36"/>
      <c r="U9" s="36" t="s">
        <v>238</v>
      </c>
      <c r="V9" s="36">
        <v>-20</v>
      </c>
      <c r="W9" s="36"/>
      <c r="X9" s="36" t="s">
        <v>226</v>
      </c>
    </row>
    <row r="10" ht="18.75" spans="1:24">
      <c r="A10" s="17"/>
      <c r="B10" s="26" t="s">
        <v>58</v>
      </c>
      <c r="C10" s="27" t="s">
        <v>227</v>
      </c>
      <c r="D10" s="22">
        <v>-30</v>
      </c>
      <c r="E10" s="22"/>
      <c r="F10" s="23"/>
      <c r="G10">
        <f>VLOOKUP(B10,劳务费!$C$2:L131,10,0)</f>
        <v>-30</v>
      </c>
      <c r="I10" s="35"/>
      <c r="J10" s="35"/>
      <c r="S10" s="36" t="s">
        <v>239</v>
      </c>
      <c r="T10" s="36">
        <v>100</v>
      </c>
      <c r="U10" s="36" t="s">
        <v>225</v>
      </c>
      <c r="V10" s="36">
        <v>100</v>
      </c>
      <c r="W10" s="36"/>
      <c r="X10" s="36" t="s">
        <v>226</v>
      </c>
    </row>
    <row r="11" ht="18.75" spans="1:24">
      <c r="A11" s="17"/>
      <c r="B11" s="26" t="s">
        <v>75</v>
      </c>
      <c r="C11" s="21">
        <v>0.8</v>
      </c>
      <c r="D11" s="22">
        <v>-619.4</v>
      </c>
      <c r="E11" s="22">
        <v>-619.4</v>
      </c>
      <c r="F11" s="23"/>
      <c r="G11">
        <f>VLOOKUP(B11,劳务费!$C$2:L132,10,0)</f>
        <v>-619.4</v>
      </c>
      <c r="I11" s="35"/>
      <c r="J11" s="35"/>
      <c r="S11" s="37" t="s">
        <v>240</v>
      </c>
      <c r="T11" s="38"/>
      <c r="U11" s="39" t="s">
        <v>225</v>
      </c>
      <c r="V11" s="38">
        <v>100</v>
      </c>
      <c r="W11" s="40"/>
      <c r="X11" s="36" t="s">
        <v>226</v>
      </c>
    </row>
    <row r="12" ht="18.75" spans="1:24">
      <c r="A12" s="17"/>
      <c r="B12" s="26" t="s">
        <v>142</v>
      </c>
      <c r="C12" s="21" t="s">
        <v>241</v>
      </c>
      <c r="D12" s="22">
        <v>-20</v>
      </c>
      <c r="E12" s="22">
        <v>-20</v>
      </c>
      <c r="F12" s="23"/>
      <c r="G12">
        <f>VLOOKUP(B12,劳务费!$C$2:L133,10,0)</f>
        <v>-20</v>
      </c>
      <c r="I12" s="35"/>
      <c r="J12" s="35"/>
      <c r="S12" s="36" t="s">
        <v>39</v>
      </c>
      <c r="T12" s="36">
        <v>200</v>
      </c>
      <c r="U12" s="36" t="s">
        <v>225</v>
      </c>
      <c r="V12" s="36">
        <v>200</v>
      </c>
      <c r="W12" s="36"/>
      <c r="X12" s="36" t="s">
        <v>226</v>
      </c>
    </row>
    <row r="13" ht="18.75" spans="1:24">
      <c r="A13" s="17"/>
      <c r="B13" s="26" t="s">
        <v>77</v>
      </c>
      <c r="C13" s="27">
        <v>0.8</v>
      </c>
      <c r="D13" s="22">
        <v>-184.9</v>
      </c>
      <c r="E13" s="22">
        <v>-324.9</v>
      </c>
      <c r="F13" s="23"/>
      <c r="G13">
        <f>VLOOKUP(B13,劳务费!$C$2:L134,10,0)</f>
        <v>-184.9</v>
      </c>
      <c r="I13" s="35"/>
      <c r="J13" s="35"/>
      <c r="L13" t="s">
        <v>159</v>
      </c>
      <c r="M13">
        <v>97</v>
      </c>
      <c r="S13" s="36" t="s">
        <v>242</v>
      </c>
      <c r="T13" s="36"/>
      <c r="U13" s="36" t="s">
        <v>243</v>
      </c>
      <c r="V13" s="36">
        <v>-10</v>
      </c>
      <c r="W13" s="36"/>
      <c r="X13" s="36" t="s">
        <v>226</v>
      </c>
    </row>
    <row r="14" ht="18.75" spans="1:24">
      <c r="A14" s="17"/>
      <c r="B14" s="20" t="s">
        <v>77</v>
      </c>
      <c r="C14" s="21" t="s">
        <v>223</v>
      </c>
      <c r="D14" s="22"/>
      <c r="E14" s="22">
        <v>140</v>
      </c>
      <c r="F14" s="23"/>
      <c r="G14">
        <f>VLOOKUP(B14,劳务费!$C$2:L135,10,0)</f>
        <v>-184.9</v>
      </c>
      <c r="I14" s="35"/>
      <c r="J14" s="35"/>
      <c r="L14" t="s">
        <v>167</v>
      </c>
      <c r="M14">
        <v>100</v>
      </c>
      <c r="S14" s="36" t="s">
        <v>244</v>
      </c>
      <c r="T14" s="36"/>
      <c r="U14" s="36" t="s">
        <v>223</v>
      </c>
      <c r="V14" s="36">
        <v>140</v>
      </c>
      <c r="W14" s="36"/>
      <c r="X14" s="36" t="s">
        <v>226</v>
      </c>
    </row>
    <row r="15" ht="18.75" spans="1:24">
      <c r="A15" s="17"/>
      <c r="B15" s="26" t="s">
        <v>143</v>
      </c>
      <c r="C15" s="31" t="s">
        <v>245</v>
      </c>
      <c r="D15" s="25">
        <v>-120</v>
      </c>
      <c r="E15" s="25">
        <v>-100</v>
      </c>
      <c r="F15" s="23"/>
      <c r="G15">
        <f>VLOOKUP(B15,劳务费!$C$2:L136,10,0)</f>
        <v>-120</v>
      </c>
      <c r="I15" s="35"/>
      <c r="J15" s="35"/>
      <c r="L15" t="s">
        <v>169</v>
      </c>
      <c r="M15">
        <v>100</v>
      </c>
      <c r="S15" s="36" t="s">
        <v>244</v>
      </c>
      <c r="T15" s="36"/>
      <c r="U15" s="36" t="s">
        <v>246</v>
      </c>
      <c r="V15" s="36">
        <v>200</v>
      </c>
      <c r="W15" s="36"/>
      <c r="X15" s="36" t="s">
        <v>226</v>
      </c>
    </row>
    <row r="16" ht="18.75" spans="1:24">
      <c r="A16" s="17"/>
      <c r="B16" s="20" t="s">
        <v>143</v>
      </c>
      <c r="C16" s="21" t="s">
        <v>247</v>
      </c>
      <c r="D16" s="22"/>
      <c r="E16" s="22">
        <v>-20</v>
      </c>
      <c r="F16" s="23"/>
      <c r="G16">
        <f>VLOOKUP(B16,劳务费!$C$2:L137,10,0)</f>
        <v>-120</v>
      </c>
      <c r="I16" s="35"/>
      <c r="J16" s="35"/>
      <c r="L16" t="s">
        <v>168</v>
      </c>
      <c r="M16">
        <v>100</v>
      </c>
      <c r="S16" s="37" t="s">
        <v>248</v>
      </c>
      <c r="T16" s="38"/>
      <c r="U16" s="39" t="s">
        <v>225</v>
      </c>
      <c r="V16" s="38">
        <v>200</v>
      </c>
      <c r="W16" s="40"/>
      <c r="X16" s="36" t="s">
        <v>226</v>
      </c>
    </row>
    <row r="17" ht="18.75" spans="1:24">
      <c r="A17" s="17"/>
      <c r="B17" s="26" t="s">
        <v>102</v>
      </c>
      <c r="C17" s="21" t="s">
        <v>249</v>
      </c>
      <c r="D17" s="22">
        <v>120</v>
      </c>
      <c r="E17" s="22">
        <v>120</v>
      </c>
      <c r="F17" s="23"/>
      <c r="G17">
        <f>VLOOKUP(B17,劳务费!$C$2:L137,10,0)</f>
        <v>120</v>
      </c>
      <c r="I17" s="35"/>
      <c r="J17" s="35"/>
      <c r="L17" t="s">
        <v>162</v>
      </c>
      <c r="M17">
        <v>94.2</v>
      </c>
      <c r="S17" s="36" t="s">
        <v>248</v>
      </c>
      <c r="T17" s="36"/>
      <c r="U17" s="36" t="s">
        <v>250</v>
      </c>
      <c r="V17" s="36">
        <v>-43</v>
      </c>
      <c r="W17" s="36"/>
      <c r="X17" s="36" t="s">
        <v>226</v>
      </c>
    </row>
    <row r="18" ht="18.75" spans="1:24">
      <c r="A18" s="17"/>
      <c r="B18" s="8" t="s">
        <v>40</v>
      </c>
      <c r="C18" s="21">
        <v>0.8</v>
      </c>
      <c r="D18" s="21">
        <v>-888.2</v>
      </c>
      <c r="E18" s="21">
        <v>-888.2</v>
      </c>
      <c r="F18" s="23"/>
      <c r="G18">
        <f>VLOOKUP(B18,劳务费!$C$2:L137,10,0)</f>
        <v>-888.2</v>
      </c>
      <c r="I18" s="35"/>
      <c r="J18" s="35"/>
      <c r="L18" t="s">
        <v>161</v>
      </c>
      <c r="M18">
        <v>94.5</v>
      </c>
      <c r="S18" s="36" t="s">
        <v>251</v>
      </c>
      <c r="T18" s="36"/>
      <c r="U18" s="36" t="s">
        <v>252</v>
      </c>
      <c r="V18" s="36">
        <v>-50</v>
      </c>
      <c r="W18" s="36"/>
      <c r="X18" s="36" t="s">
        <v>226</v>
      </c>
    </row>
    <row r="19" ht="18.75" spans="1:24">
      <c r="A19" s="17"/>
      <c r="B19" s="7" t="s">
        <v>67</v>
      </c>
      <c r="C19" s="21" t="s">
        <v>253</v>
      </c>
      <c r="D19" s="22">
        <v>-75</v>
      </c>
      <c r="E19" s="22">
        <v>-45</v>
      </c>
      <c r="F19" s="23"/>
      <c r="G19">
        <f>VLOOKUP(B19,劳务费!$C$2:L137,10,0)</f>
        <v>-75</v>
      </c>
      <c r="I19" s="35"/>
      <c r="J19" s="35"/>
      <c r="S19" s="36" t="s">
        <v>254</v>
      </c>
      <c r="T19" s="36"/>
      <c r="U19" s="36" t="s">
        <v>236</v>
      </c>
      <c r="V19" s="36">
        <v>-33</v>
      </c>
      <c r="W19" s="36"/>
      <c r="X19" s="36" t="s">
        <v>226</v>
      </c>
    </row>
    <row r="20" ht="18.75" spans="1:24">
      <c r="A20" s="17"/>
      <c r="B20" s="26" t="s">
        <v>67</v>
      </c>
      <c r="C20" s="21" t="s">
        <v>255</v>
      </c>
      <c r="D20" s="22"/>
      <c r="E20" s="22">
        <v>-30</v>
      </c>
      <c r="F20" s="23"/>
      <c r="G20">
        <f>VLOOKUP(B20,劳务费!$C$2:L137,10,0)</f>
        <v>-75</v>
      </c>
      <c r="S20" s="36" t="s">
        <v>256</v>
      </c>
      <c r="T20" s="36"/>
      <c r="U20" s="36" t="s">
        <v>236</v>
      </c>
      <c r="V20" s="36">
        <v>-112.58</v>
      </c>
      <c r="W20" s="36"/>
      <c r="X20" s="36" t="s">
        <v>226</v>
      </c>
    </row>
    <row r="21" ht="18.75" spans="1:10">
      <c r="A21" s="17"/>
      <c r="B21" s="26" t="s">
        <v>106</v>
      </c>
      <c r="C21" s="27" t="s">
        <v>249</v>
      </c>
      <c r="D21" s="22">
        <v>120</v>
      </c>
      <c r="E21" s="22">
        <v>120</v>
      </c>
      <c r="F21" s="23"/>
      <c r="G21">
        <f>VLOOKUP(B21,劳务费!$C$2:L137,10,0)</f>
        <v>120</v>
      </c>
      <c r="I21" s="35"/>
      <c r="J21" s="35"/>
    </row>
    <row r="22" ht="18.75" spans="1:24">
      <c r="A22" s="17"/>
      <c r="B22" s="7" t="s">
        <v>82</v>
      </c>
      <c r="C22" s="21" t="s">
        <v>223</v>
      </c>
      <c r="D22" s="22">
        <v>300</v>
      </c>
      <c r="E22" s="22">
        <v>300</v>
      </c>
      <c r="F22" s="23"/>
      <c r="G22">
        <f>VLOOKUP(B22,劳务费!$C$2:L137,10,0)</f>
        <v>300</v>
      </c>
      <c r="S22" s="36" t="s">
        <v>256</v>
      </c>
      <c r="T22" s="36"/>
      <c r="U22" s="36" t="s">
        <v>225</v>
      </c>
      <c r="V22" s="36">
        <v>100</v>
      </c>
      <c r="W22" s="36"/>
      <c r="X22" s="36" t="s">
        <v>226</v>
      </c>
    </row>
    <row r="23" ht="18.75" spans="1:24">
      <c r="A23" s="17"/>
      <c r="B23" s="26" t="s">
        <v>68</v>
      </c>
      <c r="C23" s="28" t="s">
        <v>253</v>
      </c>
      <c r="D23" s="32">
        <v>-45</v>
      </c>
      <c r="E23" s="32"/>
      <c r="F23" s="23"/>
      <c r="G23">
        <f>VLOOKUP(B23,劳务费!$C$2:L137,10,0)</f>
        <v>-45</v>
      </c>
      <c r="I23" s="35"/>
      <c r="J23" s="35"/>
      <c r="S23" s="36" t="s">
        <v>257</v>
      </c>
      <c r="T23" s="36">
        <v>100</v>
      </c>
      <c r="U23" s="36" t="s">
        <v>225</v>
      </c>
      <c r="V23" s="36">
        <v>100</v>
      </c>
      <c r="W23" s="36"/>
      <c r="X23" s="36" t="s">
        <v>226</v>
      </c>
    </row>
    <row r="24" ht="18.75" spans="1:24">
      <c r="A24" s="17"/>
      <c r="B24" s="26" t="s">
        <v>109</v>
      </c>
      <c r="C24" s="21" t="s">
        <v>249</v>
      </c>
      <c r="D24" s="22">
        <v>220</v>
      </c>
      <c r="E24" s="22">
        <v>220</v>
      </c>
      <c r="F24" s="23"/>
      <c r="G24">
        <f>VLOOKUP(B24,劳务费!$C$2:L137,10,0)</f>
        <v>220</v>
      </c>
      <c r="I24" s="35"/>
      <c r="J24" s="35"/>
      <c r="S24" s="36" t="s">
        <v>258</v>
      </c>
      <c r="T24" s="36"/>
      <c r="U24" s="36">
        <v>0.8</v>
      </c>
      <c r="V24" s="36"/>
      <c r="W24" s="36"/>
      <c r="X24" s="36" t="s">
        <v>226</v>
      </c>
    </row>
    <row r="25" ht="18.75" spans="1:24">
      <c r="A25" s="17"/>
      <c r="B25" s="26" t="s">
        <v>259</v>
      </c>
      <c r="C25" s="21">
        <v>0.8</v>
      </c>
      <c r="D25" s="22"/>
      <c r="E25" s="22"/>
      <c r="F25" s="23"/>
      <c r="G25" t="e">
        <f>VLOOKUP(B25,劳务费!$C$2:L137,10,0)</f>
        <v>#N/A</v>
      </c>
      <c r="I25" s="35"/>
      <c r="J25" s="35"/>
      <c r="S25" s="36" t="s">
        <v>132</v>
      </c>
      <c r="T25" s="36"/>
      <c r="U25" s="36" t="s">
        <v>250</v>
      </c>
      <c r="V25" s="36">
        <v>-41</v>
      </c>
      <c r="W25" s="36"/>
      <c r="X25" s="36" t="s">
        <v>226</v>
      </c>
    </row>
    <row r="26" ht="18.75" spans="1:24">
      <c r="A26" s="17"/>
      <c r="B26" s="26" t="s">
        <v>89</v>
      </c>
      <c r="C26" s="21" t="s">
        <v>227</v>
      </c>
      <c r="D26" s="22">
        <v>-30</v>
      </c>
      <c r="E26" s="22"/>
      <c r="F26" s="23"/>
      <c r="G26">
        <f>VLOOKUP(B26,劳务费!$C$2:L137,10,0)</f>
        <v>-30</v>
      </c>
      <c r="S26" s="36" t="s">
        <v>72</v>
      </c>
      <c r="T26" s="36"/>
      <c r="U26" s="36" t="s">
        <v>243</v>
      </c>
      <c r="V26" s="36">
        <v>-10</v>
      </c>
      <c r="W26" s="36"/>
      <c r="X26" s="36" t="s">
        <v>226</v>
      </c>
    </row>
    <row r="27" ht="18.75" spans="1:24">
      <c r="A27" s="17"/>
      <c r="B27" s="8" t="s">
        <v>136</v>
      </c>
      <c r="C27" s="21" t="s">
        <v>237</v>
      </c>
      <c r="D27" s="22">
        <v>546</v>
      </c>
      <c r="E27" s="22">
        <v>546</v>
      </c>
      <c r="F27" s="23"/>
      <c r="G27">
        <f>VLOOKUP(B27,劳务费!$C$2:L137,10,0)</f>
        <v>546</v>
      </c>
      <c r="I27" s="35"/>
      <c r="J27" s="35"/>
      <c r="S27" s="36" t="s">
        <v>21</v>
      </c>
      <c r="T27" s="36">
        <v>200</v>
      </c>
      <c r="U27" s="36" t="s">
        <v>225</v>
      </c>
      <c r="V27" s="36">
        <v>200</v>
      </c>
      <c r="W27" s="36"/>
      <c r="X27" s="36" t="s">
        <v>226</v>
      </c>
    </row>
    <row r="28" ht="18.75" spans="1:7">
      <c r="A28" s="17"/>
      <c r="B28" s="20" t="s">
        <v>118</v>
      </c>
      <c r="C28" s="21" t="s">
        <v>260</v>
      </c>
      <c r="D28" s="21">
        <v>-60</v>
      </c>
      <c r="E28" s="21"/>
      <c r="F28" s="23"/>
      <c r="G28">
        <f>VLOOKUP(B28,劳务费!$C$2:L137,10,0)</f>
        <v>-60</v>
      </c>
    </row>
    <row r="29" ht="18.75" spans="1:24">
      <c r="A29" s="17"/>
      <c r="B29" s="26" t="s">
        <v>130</v>
      </c>
      <c r="C29" s="21">
        <v>0.8</v>
      </c>
      <c r="D29" s="22">
        <v>-53.75</v>
      </c>
      <c r="E29" s="22">
        <v>-53.75</v>
      </c>
      <c r="F29" s="23"/>
      <c r="G29">
        <f>VLOOKUP(B29,劳务费!$C$2:L137,10,0)</f>
        <v>-53.75</v>
      </c>
      <c r="I29" s="35"/>
      <c r="J29" s="35"/>
      <c r="S29" s="37" t="s">
        <v>261</v>
      </c>
      <c r="T29" s="38"/>
      <c r="U29" s="39" t="s">
        <v>225</v>
      </c>
      <c r="V29" s="41">
        <v>100</v>
      </c>
      <c r="W29" s="40"/>
      <c r="X29" s="36" t="s">
        <v>226</v>
      </c>
    </row>
    <row r="30" ht="18.75" spans="1:24">
      <c r="A30" s="17"/>
      <c r="B30" s="20" t="s">
        <v>144</v>
      </c>
      <c r="C30" s="27" t="s">
        <v>247</v>
      </c>
      <c r="D30" s="22">
        <v>-30</v>
      </c>
      <c r="E30" s="22">
        <v>-30</v>
      </c>
      <c r="F30" s="23"/>
      <c r="G30">
        <f>VLOOKUP(B30,劳务费!$C$2:L137,10,0)</f>
        <v>-30</v>
      </c>
      <c r="S30" s="36" t="s">
        <v>261</v>
      </c>
      <c r="T30" s="36"/>
      <c r="U30" s="36" t="s">
        <v>250</v>
      </c>
      <c r="V30" s="36">
        <v>-39</v>
      </c>
      <c r="W30" s="36"/>
      <c r="X30" s="36" t="s">
        <v>226</v>
      </c>
    </row>
    <row r="31" ht="18.75" spans="1:24">
      <c r="A31" s="17"/>
      <c r="B31" s="26" t="s">
        <v>27</v>
      </c>
      <c r="C31" s="21">
        <v>0.8</v>
      </c>
      <c r="D31" s="21">
        <v>-209</v>
      </c>
      <c r="E31" s="21">
        <v>-209</v>
      </c>
      <c r="F31" s="23"/>
      <c r="G31">
        <f>VLOOKUP(B31,劳务费!$C$2:L137,10,0)</f>
        <v>-209</v>
      </c>
      <c r="I31" s="35"/>
      <c r="J31" s="35"/>
      <c r="S31" s="36" t="s">
        <v>262</v>
      </c>
      <c r="T31" s="36"/>
      <c r="U31" s="36" t="s">
        <v>231</v>
      </c>
      <c r="V31" s="36">
        <v>-20</v>
      </c>
      <c r="W31" s="36"/>
      <c r="X31" s="36" t="s">
        <v>226</v>
      </c>
    </row>
    <row r="32" ht="18.75" spans="1:10">
      <c r="A32" s="17"/>
      <c r="B32" s="26" t="s">
        <v>121</v>
      </c>
      <c r="C32" s="21">
        <v>0.8</v>
      </c>
      <c r="D32" s="22">
        <v>-933.35</v>
      </c>
      <c r="E32" s="22">
        <v>-933.35</v>
      </c>
      <c r="F32" s="23"/>
      <c r="G32">
        <f>VLOOKUP(B32,劳务费!$C$2:L137,10,0)</f>
        <v>-933.35</v>
      </c>
      <c r="I32" s="35"/>
      <c r="J32" s="35"/>
    </row>
    <row r="33" ht="18.75" spans="1:24">
      <c r="A33" s="17">
        <f>ROW()-1</f>
        <v>32</v>
      </c>
      <c r="B33" s="26" t="s">
        <v>100</v>
      </c>
      <c r="C33" s="21" t="s">
        <v>249</v>
      </c>
      <c r="D33" s="22">
        <v>120</v>
      </c>
      <c r="E33" s="22">
        <v>120</v>
      </c>
      <c r="F33" s="23"/>
      <c r="G33">
        <f>VLOOKUP(B33,劳务费!$C$2:L137,10,0)</f>
        <v>120</v>
      </c>
      <c r="I33" s="35"/>
      <c r="J33" s="35"/>
      <c r="S33" s="36" t="s">
        <v>262</v>
      </c>
      <c r="T33" s="36"/>
      <c r="U33" s="36" t="s">
        <v>250</v>
      </c>
      <c r="V33" s="36">
        <v>-41</v>
      </c>
      <c r="W33" s="36"/>
      <c r="X33" s="36" t="s">
        <v>226</v>
      </c>
    </row>
    <row r="34" ht="18.75" spans="1:24">
      <c r="A34" s="17"/>
      <c r="B34" s="26" t="s">
        <v>263</v>
      </c>
      <c r="C34" s="21">
        <v>0.8</v>
      </c>
      <c r="D34" s="22"/>
      <c r="E34" s="22"/>
      <c r="F34" s="23"/>
      <c r="G34" t="e">
        <f>VLOOKUP(B34,劳务费!$C$2:L137,10,0)</f>
        <v>#N/A</v>
      </c>
      <c r="I34" s="35"/>
      <c r="J34" s="35"/>
      <c r="S34" s="36" t="s">
        <v>264</v>
      </c>
      <c r="T34" s="36"/>
      <c r="U34" s="36">
        <v>0.8</v>
      </c>
      <c r="V34" s="36"/>
      <c r="W34" s="36"/>
      <c r="X34" s="36" t="s">
        <v>226</v>
      </c>
    </row>
    <row r="35" ht="18.75" spans="1:24">
      <c r="A35" s="17"/>
      <c r="B35" s="26" t="s">
        <v>69</v>
      </c>
      <c r="C35" s="21" t="s">
        <v>223</v>
      </c>
      <c r="D35" s="22">
        <v>260</v>
      </c>
      <c r="E35" s="22">
        <v>260</v>
      </c>
      <c r="F35" s="23"/>
      <c r="G35">
        <f>VLOOKUP(B35,劳务费!$C$2:L137,10,0)</f>
        <v>260</v>
      </c>
      <c r="I35" s="35"/>
      <c r="J35" s="35"/>
      <c r="S35" s="36" t="s">
        <v>265</v>
      </c>
      <c r="T35" s="36"/>
      <c r="U35" s="36">
        <v>0.8</v>
      </c>
      <c r="V35" s="36"/>
      <c r="W35" s="36"/>
      <c r="X35" s="36" t="s">
        <v>226</v>
      </c>
    </row>
    <row r="36" ht="18.75" spans="1:24">
      <c r="A36" s="17">
        <f>ROW()-1</f>
        <v>35</v>
      </c>
      <c r="B36" s="26" t="s">
        <v>107</v>
      </c>
      <c r="C36" s="28" t="s">
        <v>249</v>
      </c>
      <c r="D36" s="32">
        <v>120</v>
      </c>
      <c r="E36" s="32">
        <v>120</v>
      </c>
      <c r="F36" s="23"/>
      <c r="G36">
        <f>VLOOKUP(B36,劳务费!$C$2:L137,10,0)</f>
        <v>120</v>
      </c>
      <c r="I36" s="35"/>
      <c r="J36" s="35"/>
      <c r="S36" s="36" t="s">
        <v>266</v>
      </c>
      <c r="T36" s="36"/>
      <c r="U36" s="36" t="s">
        <v>238</v>
      </c>
      <c r="V36" s="36">
        <v>-20</v>
      </c>
      <c r="W36" s="36"/>
      <c r="X36" s="36" t="s">
        <v>226</v>
      </c>
    </row>
    <row r="37" ht="18.75" spans="1:24">
      <c r="A37" s="17"/>
      <c r="B37" s="8" t="s">
        <v>45</v>
      </c>
      <c r="C37" s="21" t="s">
        <v>267</v>
      </c>
      <c r="D37" s="22">
        <v>-60</v>
      </c>
      <c r="E37" s="22"/>
      <c r="F37" s="23"/>
      <c r="G37">
        <f>VLOOKUP(B37,劳务费!$C$2:L138,10,0)</f>
        <v>-60</v>
      </c>
      <c r="S37" s="36" t="s">
        <v>108</v>
      </c>
      <c r="T37" s="36"/>
      <c r="U37" s="36" t="s">
        <v>223</v>
      </c>
      <c r="V37" s="36">
        <v>140</v>
      </c>
      <c r="W37" s="36"/>
      <c r="X37" s="36" t="s">
        <v>226</v>
      </c>
    </row>
    <row r="38" ht="18.75" spans="1:24">
      <c r="A38" s="17"/>
      <c r="B38" s="26" t="s">
        <v>111</v>
      </c>
      <c r="C38" s="21" t="s">
        <v>268</v>
      </c>
      <c r="D38" s="22">
        <v>150</v>
      </c>
      <c r="E38" s="22">
        <v>150</v>
      </c>
      <c r="F38" s="23"/>
      <c r="G38">
        <f>VLOOKUP(B38,劳务费!$C$2:L139,10,0)</f>
        <v>150</v>
      </c>
      <c r="I38" s="35"/>
      <c r="J38" s="35"/>
      <c r="S38" s="36" t="s">
        <v>269</v>
      </c>
      <c r="T38" s="36"/>
      <c r="U38" s="36">
        <v>0.8</v>
      </c>
      <c r="V38" s="36"/>
      <c r="W38" s="36"/>
      <c r="X38" s="36" t="s">
        <v>226</v>
      </c>
    </row>
    <row r="39" ht="18.75" spans="1:24">
      <c r="A39" s="17">
        <f>ROW()-1</f>
        <v>38</v>
      </c>
      <c r="B39" s="26" t="s">
        <v>125</v>
      </c>
      <c r="C39" s="31" t="s">
        <v>270</v>
      </c>
      <c r="D39" s="25">
        <v>50</v>
      </c>
      <c r="E39" s="25">
        <v>50</v>
      </c>
      <c r="F39" s="23"/>
      <c r="G39">
        <f>VLOOKUP(B39,劳务费!$C$2:L140,10,0)</f>
        <v>50</v>
      </c>
      <c r="I39" s="35"/>
      <c r="J39" s="35"/>
      <c r="S39" s="36" t="s">
        <v>271</v>
      </c>
      <c r="T39" s="36"/>
      <c r="U39" s="36">
        <v>0.8</v>
      </c>
      <c r="V39" s="36"/>
      <c r="W39" s="36"/>
      <c r="X39" s="36" t="s">
        <v>226</v>
      </c>
    </row>
    <row r="40" ht="18.75" spans="1:24">
      <c r="A40" s="17"/>
      <c r="B40" s="26" t="s">
        <v>131</v>
      </c>
      <c r="C40" s="21">
        <v>0.8</v>
      </c>
      <c r="D40" s="22">
        <v>-378.75</v>
      </c>
      <c r="E40" s="22">
        <v>-378.75</v>
      </c>
      <c r="F40" s="23"/>
      <c r="G40">
        <f>VLOOKUP(B40,劳务费!$C$2:L141,10,0)</f>
        <v>-378.75</v>
      </c>
      <c r="I40" s="35"/>
      <c r="J40" s="35"/>
      <c r="S40" s="36" t="s">
        <v>272</v>
      </c>
      <c r="T40" s="36"/>
      <c r="U40" s="36">
        <v>0.8</v>
      </c>
      <c r="V40" s="36"/>
      <c r="W40" s="36"/>
      <c r="X40" s="36" t="s">
        <v>226</v>
      </c>
    </row>
    <row r="41" ht="18.75" spans="1:24">
      <c r="A41" s="17"/>
      <c r="B41" s="26" t="s">
        <v>71</v>
      </c>
      <c r="C41" s="21" t="s">
        <v>223</v>
      </c>
      <c r="D41" s="22">
        <v>140</v>
      </c>
      <c r="E41" s="22">
        <v>140</v>
      </c>
      <c r="F41" s="23"/>
      <c r="G41">
        <f>VLOOKUP(B41,劳务费!$C$2:L142,10,0)</f>
        <v>140</v>
      </c>
      <c r="I41" s="35"/>
      <c r="J41" s="35"/>
      <c r="S41" s="36" t="s">
        <v>38</v>
      </c>
      <c r="T41" s="36">
        <v>200</v>
      </c>
      <c r="U41" s="36" t="s">
        <v>225</v>
      </c>
      <c r="V41" s="36">
        <v>200</v>
      </c>
      <c r="W41" s="36"/>
      <c r="X41" s="36" t="s">
        <v>226</v>
      </c>
    </row>
    <row r="42" ht="18" customHeight="1" spans="1:24">
      <c r="A42" s="17"/>
      <c r="B42" s="26" t="s">
        <v>52</v>
      </c>
      <c r="C42" s="21" t="s">
        <v>273</v>
      </c>
      <c r="D42" s="22">
        <v>-96.13</v>
      </c>
      <c r="E42" s="22"/>
      <c r="F42" s="23"/>
      <c r="G42">
        <f>VLOOKUP(B42,劳务费!$C$2:L143,10,0)</f>
        <v>-96.13</v>
      </c>
      <c r="S42" s="36" t="s">
        <v>274</v>
      </c>
      <c r="T42" s="36">
        <v>200</v>
      </c>
      <c r="U42" s="36" t="s">
        <v>225</v>
      </c>
      <c r="V42" s="36">
        <v>200</v>
      </c>
      <c r="W42" s="36"/>
      <c r="X42" s="36" t="s">
        <v>226</v>
      </c>
    </row>
    <row r="43" ht="18.75" spans="1:24">
      <c r="A43" s="17"/>
      <c r="B43" s="26" t="s">
        <v>53</v>
      </c>
      <c r="C43" s="21" t="s">
        <v>273</v>
      </c>
      <c r="D43" s="21">
        <v>-52.54</v>
      </c>
      <c r="E43" s="21"/>
      <c r="F43" s="23"/>
      <c r="G43">
        <f>VLOOKUP(B43,劳务费!$C$2:L144,10,0)</f>
        <v>-52.54</v>
      </c>
      <c r="I43" s="35"/>
      <c r="J43" s="35"/>
      <c r="S43" s="36" t="s">
        <v>100</v>
      </c>
      <c r="T43" s="36"/>
      <c r="U43" s="36" t="s">
        <v>223</v>
      </c>
      <c r="V43" s="36">
        <v>140</v>
      </c>
      <c r="W43" s="36"/>
      <c r="X43" s="36" t="s">
        <v>226</v>
      </c>
    </row>
    <row r="44" ht="18.75" spans="1:24">
      <c r="A44" s="17"/>
      <c r="B44" s="8" t="s">
        <v>50</v>
      </c>
      <c r="C44" s="21" t="s">
        <v>273</v>
      </c>
      <c r="D44" s="21">
        <v>-116.46</v>
      </c>
      <c r="E44" s="21"/>
      <c r="F44" s="23"/>
      <c r="G44">
        <f>VLOOKUP(B44,劳务费!$C$2:L145,10,0)</f>
        <v>-116.46</v>
      </c>
      <c r="S44" s="36" t="s">
        <v>100</v>
      </c>
      <c r="T44" s="36"/>
      <c r="U44" s="36" t="s">
        <v>246</v>
      </c>
      <c r="V44" s="36">
        <v>200</v>
      </c>
      <c r="W44" s="36"/>
      <c r="X44" s="36" t="s">
        <v>226</v>
      </c>
    </row>
    <row r="45" ht="18.75" spans="1:24">
      <c r="A45" s="17"/>
      <c r="B45" t="s">
        <v>159</v>
      </c>
      <c r="C45" s="21" t="s">
        <v>275</v>
      </c>
      <c r="D45" s="21">
        <v>-27.6</v>
      </c>
      <c r="E45" s="22"/>
      <c r="F45" s="23"/>
      <c r="G45">
        <f>VLOOKUP(B45,劳务费!$C$2:L146,10,0)</f>
        <v>-27.6</v>
      </c>
      <c r="I45" s="35"/>
      <c r="J45" s="35"/>
      <c r="S45" s="36" t="s">
        <v>276</v>
      </c>
      <c r="T45" s="36"/>
      <c r="U45" s="36" t="s">
        <v>238</v>
      </c>
      <c r="V45" s="36">
        <v>-20</v>
      </c>
      <c r="W45" s="36"/>
      <c r="X45" s="36" t="s">
        <v>226</v>
      </c>
    </row>
    <row r="46" ht="18.75" spans="1:24">
      <c r="A46" s="17"/>
      <c r="B46" s="26" t="s">
        <v>162</v>
      </c>
      <c r="C46" s="21" t="s">
        <v>275</v>
      </c>
      <c r="D46" s="21">
        <v>-64.38</v>
      </c>
      <c r="E46" s="21"/>
      <c r="F46" s="23"/>
      <c r="G46">
        <f>VLOOKUP(B46,劳务费!$C$2:L147,10,0)</f>
        <v>-64.38</v>
      </c>
      <c r="S46" s="36" t="s">
        <v>276</v>
      </c>
      <c r="T46" s="36"/>
      <c r="U46" s="36" t="s">
        <v>277</v>
      </c>
      <c r="V46" s="36">
        <v>-20</v>
      </c>
      <c r="W46" s="36"/>
      <c r="X46" s="36" t="s">
        <v>226</v>
      </c>
    </row>
    <row r="47" ht="18.75" spans="1:24">
      <c r="A47" s="17"/>
      <c r="B47" s="26" t="s">
        <v>161</v>
      </c>
      <c r="C47" s="21" t="s">
        <v>275</v>
      </c>
      <c r="D47" s="21">
        <v>-76.64</v>
      </c>
      <c r="E47" s="33"/>
      <c r="F47" s="23"/>
      <c r="G47">
        <f>VLOOKUP(B47,劳务费!$C$2:L148,10,0)</f>
        <v>-76.64</v>
      </c>
      <c r="S47" s="36" t="s">
        <v>278</v>
      </c>
      <c r="T47" s="36">
        <v>100</v>
      </c>
      <c r="U47" s="36" t="s">
        <v>225</v>
      </c>
      <c r="V47" s="36">
        <v>100</v>
      </c>
      <c r="W47" s="36"/>
      <c r="X47" s="36" t="s">
        <v>226</v>
      </c>
    </row>
    <row r="48" ht="18.75" spans="1:7">
      <c r="A48" s="17"/>
      <c r="B48" t="s">
        <v>141</v>
      </c>
      <c r="C48" s="21" t="s">
        <v>279</v>
      </c>
      <c r="D48" s="22">
        <v>430</v>
      </c>
      <c r="E48" s="22">
        <v>450</v>
      </c>
      <c r="F48" s="23"/>
      <c r="G48">
        <f>VLOOKUP(B48,劳务费!$C$2:L149,10,0)</f>
        <v>430</v>
      </c>
    </row>
    <row r="49" ht="18.75" spans="1:24">
      <c r="A49" s="17"/>
      <c r="B49" s="26" t="s">
        <v>141</v>
      </c>
      <c r="C49" s="27" t="s">
        <v>280</v>
      </c>
      <c r="D49" s="22"/>
      <c r="E49" s="22">
        <v>-20</v>
      </c>
      <c r="F49" s="23"/>
      <c r="G49">
        <f>VLOOKUP(B49,劳务费!$C$2:L150,10,0)</f>
        <v>430</v>
      </c>
      <c r="I49" s="35"/>
      <c r="J49" s="35"/>
      <c r="S49" s="36" t="s">
        <v>169</v>
      </c>
      <c r="T49" s="36"/>
      <c r="U49" s="36" t="s">
        <v>281</v>
      </c>
      <c r="V49" s="36">
        <v>50</v>
      </c>
      <c r="W49" s="36"/>
      <c r="X49" s="36" t="s">
        <v>226</v>
      </c>
    </row>
    <row r="50" ht="18.75" spans="1:7">
      <c r="A50" s="17"/>
      <c r="B50" s="26" t="s">
        <v>169</v>
      </c>
      <c r="C50" s="27" t="s">
        <v>282</v>
      </c>
      <c r="D50" s="22">
        <v>100</v>
      </c>
      <c r="E50" s="33"/>
      <c r="F50" s="23"/>
      <c r="G50">
        <f>VLOOKUP(B50,劳务费!$C$2:L151,10,0)</f>
        <v>100</v>
      </c>
    </row>
    <row r="51" ht="18.75" spans="1:7">
      <c r="A51" s="17"/>
      <c r="B51" s="26"/>
      <c r="C51" s="27"/>
      <c r="D51" s="22"/>
      <c r="E51" s="33"/>
      <c r="F51" s="23"/>
      <c r="G51" t="e">
        <f>VLOOKUP(B51,劳务费!$C$2:L137,10,0)</f>
        <v>#N/A</v>
      </c>
    </row>
    <row r="52" ht="18.75" spans="1:7">
      <c r="A52" s="17"/>
      <c r="B52" s="26"/>
      <c r="C52" s="27"/>
      <c r="D52" s="22"/>
      <c r="E52" s="33"/>
      <c r="F52" s="23"/>
      <c r="G52" t="e">
        <f>VLOOKUP(B52,劳务费!$C$2:L137,10,0)</f>
        <v>#N/A</v>
      </c>
    </row>
    <row r="53" ht="18.75" spans="1:7">
      <c r="A53" s="17"/>
      <c r="B53" s="26"/>
      <c r="C53" s="27"/>
      <c r="D53" s="22"/>
      <c r="E53" s="33"/>
      <c r="F53" s="23"/>
      <c r="G53" t="e">
        <f>VLOOKUP(B53,劳务费!$C$2:L131,10,0)</f>
        <v>#N/A</v>
      </c>
    </row>
    <row r="54" ht="18.75" spans="1:7">
      <c r="A54" s="17"/>
      <c r="B54" s="26"/>
      <c r="C54" s="27"/>
      <c r="D54" s="22"/>
      <c r="E54" s="33"/>
      <c r="F54" s="23"/>
      <c r="G54" t="e">
        <f>VLOOKUP(B54,劳务费!$C$2:L133,10,0)</f>
        <v>#N/A</v>
      </c>
    </row>
    <row r="55" ht="18.75" spans="1:7">
      <c r="A55" s="17"/>
      <c r="B55"/>
      <c r="C55" s="27"/>
      <c r="D55" s="22"/>
      <c r="E55" s="33"/>
      <c r="F55" s="23"/>
      <c r="G55" t="e">
        <f>VLOOKUP(B55,劳务费!$C$2:L134,10,0)</f>
        <v>#N/A</v>
      </c>
    </row>
    <row r="56" ht="18.75" spans="1:7">
      <c r="A56" s="17"/>
      <c r="B56" s="26"/>
      <c r="C56" s="21"/>
      <c r="D56" s="34"/>
      <c r="E56" s="33"/>
      <c r="F56" s="23"/>
      <c r="G56" t="e">
        <f>VLOOKUP(B56,劳务费!$C$2:L127,10,0)</f>
        <v>#N/A</v>
      </c>
    </row>
    <row r="57" ht="18.75" spans="1:7">
      <c r="A57" s="17"/>
      <c r="B57" s="26"/>
      <c r="C57" s="21"/>
      <c r="D57" s="34"/>
      <c r="E57" s="33"/>
      <c r="F57" s="23"/>
      <c r="G57" t="e">
        <f>VLOOKUP(B57,劳务费!$C$2:L128,10,0)</f>
        <v>#N/A</v>
      </c>
    </row>
    <row r="58" ht="18.75" spans="1:7">
      <c r="A58" s="17"/>
      <c r="B58" s="26"/>
      <c r="C58" s="21"/>
      <c r="D58" s="34"/>
      <c r="E58" s="33"/>
      <c r="F58" s="23"/>
      <c r="G58" t="e">
        <f>VLOOKUP(B58,劳务费!$C$2:L129,10,0)</f>
        <v>#N/A</v>
      </c>
    </row>
    <row r="59" ht="18.75" spans="1:7">
      <c r="A59" s="17"/>
      <c r="B59" s="26"/>
      <c r="C59" s="21"/>
      <c r="D59" s="34"/>
      <c r="E59" s="33"/>
      <c r="F59" s="23"/>
      <c r="G59" t="e">
        <f>VLOOKUP(B59,劳务费!$C$2:L129,10,0)</f>
        <v>#N/A</v>
      </c>
    </row>
    <row r="60" ht="18.75" spans="1:7">
      <c r="A60" s="17"/>
      <c r="B60" s="26"/>
      <c r="C60" s="21"/>
      <c r="D60" s="34"/>
      <c r="E60" s="33"/>
      <c r="F60" s="23"/>
      <c r="G60" t="e">
        <f>VLOOKUP(B60,劳务费!$C$2:L130,10,0)</f>
        <v>#N/A</v>
      </c>
    </row>
    <row r="61" ht="18.75" spans="1:7">
      <c r="A61" s="17"/>
      <c r="B61" s="26"/>
      <c r="C61" s="21"/>
      <c r="D61" s="34"/>
      <c r="E61" s="33"/>
      <c r="F61" s="23"/>
      <c r="G61" t="e">
        <f>VLOOKUP(B61,劳务费!$C$2:L131,10,0)</f>
        <v>#N/A</v>
      </c>
    </row>
    <row r="62" ht="18.75" spans="1:7">
      <c r="A62" s="17"/>
      <c r="B62" s="26"/>
      <c r="C62" s="21"/>
      <c r="D62" s="34"/>
      <c r="E62" s="33"/>
      <c r="F62" s="23"/>
      <c r="G62" t="e">
        <f>VLOOKUP(B62,劳务费!$C$2:L132,10,0)</f>
        <v>#N/A</v>
      </c>
    </row>
    <row r="63" ht="18.75" spans="1:7">
      <c r="A63" s="17"/>
      <c r="B63" s="26"/>
      <c r="C63" s="21"/>
      <c r="D63" s="34"/>
      <c r="E63" s="33"/>
      <c r="F63" s="23"/>
      <c r="G63" t="e">
        <f>VLOOKUP(B63,劳务费!$C$2:L133,10,0)</f>
        <v>#N/A</v>
      </c>
    </row>
    <row r="64" ht="18.75" spans="1:7">
      <c r="A64" s="17"/>
      <c r="B64" s="26"/>
      <c r="C64" s="21"/>
      <c r="D64" s="34"/>
      <c r="E64" s="33"/>
      <c r="F64" s="23"/>
      <c r="G64" t="e">
        <f>VLOOKUP(B64,劳务费!$C$2:L134,10,0)</f>
        <v>#N/A</v>
      </c>
    </row>
    <row r="65" ht="18.75" spans="1:7">
      <c r="A65" s="17"/>
      <c r="B65" s="26"/>
      <c r="C65" s="21"/>
      <c r="D65" s="22"/>
      <c r="E65" s="33"/>
      <c r="F65" s="23"/>
      <c r="G65" t="e">
        <f>VLOOKUP(B65,劳务费!$C$2:L135,10,0)</f>
        <v>#N/A</v>
      </c>
    </row>
    <row r="66" ht="18.75" spans="1:7">
      <c r="A66" s="17"/>
      <c r="B66" s="42"/>
      <c r="C66" s="21"/>
      <c r="D66" s="22"/>
      <c r="E66" s="33"/>
      <c r="F66" s="23"/>
      <c r="G66" t="e">
        <f>VLOOKUP(B66,劳务费!$C$2:L136,10,0)</f>
        <v>#N/A</v>
      </c>
    </row>
    <row r="67" ht="14.25" spans="1:7">
      <c r="A67" s="17"/>
      <c r="B67" s="42"/>
      <c r="C67" s="43"/>
      <c r="D67" s="20"/>
      <c r="E67" s="20"/>
      <c r="G67" t="e">
        <f>VLOOKUP(B67,劳务费!$C$2:L136,10,0)</f>
        <v>#N/A</v>
      </c>
    </row>
    <row r="68" ht="14.25" spans="1:5">
      <c r="A68" s="17">
        <v>4</v>
      </c>
      <c r="B68" s="20"/>
      <c r="C68" s="43"/>
      <c r="D68" s="20"/>
      <c r="E68" s="20"/>
    </row>
    <row r="69" spans="1:5">
      <c r="A69" s="15" t="s">
        <v>283</v>
      </c>
      <c r="D69" s="15">
        <f>SUM(D2:D67)</f>
        <v>-1396.8</v>
      </c>
      <c r="E69" s="15">
        <f>SUM(E2:E67)</f>
        <v>-688.05</v>
      </c>
    </row>
    <row r="76" spans="3:3">
      <c r="C76" s="44"/>
    </row>
  </sheetData>
  <autoFilter xmlns:etc="http://www.wps.cn/officeDocument/2017/etCustomData" ref="A1:J69" etc:filterBottomFollowUsedRange="0">
    <sortState ref="A1:J69">
      <sortCondition ref="B1"/>
    </sortState>
    <extLst/>
  </autoFilter>
  <conditionalFormatting sqref="C1">
    <cfRule type="duplicateValues" dxfId="0" priority="2104"/>
  </conditionalFormatting>
  <conditionalFormatting sqref="B2">
    <cfRule type="duplicateValues" dxfId="0" priority="1079"/>
  </conditionalFormatting>
  <conditionalFormatting sqref="B3">
    <cfRule type="duplicateValues" dxfId="0" priority="103"/>
  </conditionalFormatting>
  <conditionalFormatting sqref="B4">
    <cfRule type="duplicateValues" dxfId="0" priority="995"/>
  </conditionalFormatting>
  <conditionalFormatting sqref="S4">
    <cfRule type="duplicateValues" dxfId="0" priority="715"/>
  </conditionalFormatting>
  <conditionalFormatting sqref="T4">
    <cfRule type="duplicateValues" dxfId="0" priority="716"/>
  </conditionalFormatting>
  <conditionalFormatting sqref="B5">
    <cfRule type="duplicateValues" dxfId="0" priority="1003"/>
  </conditionalFormatting>
  <conditionalFormatting sqref="S5">
    <cfRule type="duplicateValues" dxfId="0" priority="719"/>
  </conditionalFormatting>
  <conditionalFormatting sqref="T5">
    <cfRule type="duplicateValues" dxfId="0" priority="720"/>
  </conditionalFormatting>
  <conditionalFormatting sqref="B6">
    <cfRule type="duplicateValues" dxfId="0" priority="449"/>
  </conditionalFormatting>
  <conditionalFormatting sqref="S6">
    <cfRule type="duplicateValues" dxfId="0" priority="444"/>
  </conditionalFormatting>
  <conditionalFormatting sqref="T6">
    <cfRule type="duplicateValues" dxfId="0" priority="445"/>
  </conditionalFormatting>
  <conditionalFormatting sqref="U6">
    <cfRule type="duplicateValues" dxfId="0" priority="441"/>
  </conditionalFormatting>
  <conditionalFormatting sqref="B7">
    <cfRule type="duplicateValues" dxfId="0" priority="954"/>
  </conditionalFormatting>
  <conditionalFormatting sqref="B8">
    <cfRule type="duplicateValues" dxfId="0" priority="1000"/>
  </conditionalFormatting>
  <conditionalFormatting sqref="B9">
    <cfRule type="duplicateValues" dxfId="0" priority="999"/>
  </conditionalFormatting>
  <conditionalFormatting sqref="B10">
    <cfRule type="duplicateValues" dxfId="0" priority="998"/>
  </conditionalFormatting>
  <conditionalFormatting sqref="B11">
    <cfRule type="duplicateValues" dxfId="0" priority="997"/>
  </conditionalFormatting>
  <conditionalFormatting sqref="B12">
    <cfRule type="duplicateValues" dxfId="0" priority="996"/>
  </conditionalFormatting>
  <conditionalFormatting sqref="B13">
    <cfRule type="duplicateValues" dxfId="0" priority="1068"/>
  </conditionalFormatting>
  <conditionalFormatting sqref="B14">
    <cfRule type="duplicateValues" dxfId="0" priority="993"/>
  </conditionalFormatting>
  <conditionalFormatting sqref="B15">
    <cfRule type="duplicateValues" dxfId="0" priority="318"/>
  </conditionalFormatting>
  <conditionalFormatting sqref="B16">
    <cfRule type="duplicateValues" dxfId="0" priority="317"/>
  </conditionalFormatting>
  <conditionalFormatting sqref="B17">
    <cfRule type="duplicateValues" dxfId="0" priority="316"/>
  </conditionalFormatting>
  <conditionalFormatting sqref="B18">
    <cfRule type="duplicateValues" dxfId="0" priority="315"/>
  </conditionalFormatting>
  <conditionalFormatting sqref="B19">
    <cfRule type="duplicateValues" dxfId="0" priority="314"/>
  </conditionalFormatting>
  <conditionalFormatting sqref="B20">
    <cfRule type="duplicateValues" dxfId="0" priority="218"/>
  </conditionalFormatting>
  <conditionalFormatting sqref="B21">
    <cfRule type="duplicateValues" dxfId="0" priority="313"/>
  </conditionalFormatting>
  <conditionalFormatting sqref="B22">
    <cfRule type="duplicateValues" dxfId="0" priority="312"/>
  </conditionalFormatting>
  <conditionalFormatting sqref="B23">
    <cfRule type="duplicateValues" dxfId="0" priority="311"/>
  </conditionalFormatting>
  <conditionalFormatting sqref="B24">
    <cfRule type="duplicateValues" dxfId="0" priority="310"/>
  </conditionalFormatting>
  <conditionalFormatting sqref="B25">
    <cfRule type="duplicateValues" dxfId="0" priority="289"/>
  </conditionalFormatting>
  <conditionalFormatting sqref="B26">
    <cfRule type="duplicateValues" dxfId="0" priority="231"/>
  </conditionalFormatting>
  <conditionalFormatting sqref="B27">
    <cfRule type="duplicateValues" dxfId="0" priority="212"/>
  </conditionalFormatting>
  <conditionalFormatting sqref="B28">
    <cfRule type="duplicateValues" dxfId="0" priority="264"/>
  </conditionalFormatting>
  <conditionalFormatting sqref="B29">
    <cfRule type="duplicateValues" dxfId="0" priority="205"/>
  </conditionalFormatting>
  <conditionalFormatting sqref="B30">
    <cfRule type="duplicateValues" dxfId="0" priority="325"/>
  </conditionalFormatting>
  <conditionalFormatting sqref="B31">
    <cfRule type="duplicateValues" dxfId="0" priority="977"/>
  </conditionalFormatting>
  <conditionalFormatting sqref="B32">
    <cfRule type="duplicateValues" dxfId="0" priority="537"/>
  </conditionalFormatting>
  <conditionalFormatting sqref="B33">
    <cfRule type="duplicateValues" dxfId="0" priority="54"/>
  </conditionalFormatting>
  <conditionalFormatting sqref="B34">
    <cfRule type="duplicateValues" dxfId="0" priority="975"/>
  </conditionalFormatting>
  <conditionalFormatting sqref="B35">
    <cfRule type="duplicateValues" dxfId="0" priority="974"/>
  </conditionalFormatting>
  <conditionalFormatting sqref="B36">
    <cfRule type="duplicateValues" dxfId="0" priority="973"/>
  </conditionalFormatting>
  <conditionalFormatting sqref="B37">
    <cfRule type="duplicateValues" dxfId="0" priority="972"/>
  </conditionalFormatting>
  <conditionalFormatting sqref="B38">
    <cfRule type="duplicateValues" dxfId="0" priority="174"/>
  </conditionalFormatting>
  <conditionalFormatting sqref="B39">
    <cfRule type="duplicateValues" dxfId="0" priority="173"/>
  </conditionalFormatting>
  <conditionalFormatting sqref="B40">
    <cfRule type="duplicateValues" dxfId="0" priority="160"/>
  </conditionalFormatting>
  <conditionalFormatting sqref="B41">
    <cfRule type="duplicateValues" dxfId="0" priority="106"/>
  </conditionalFormatting>
  <conditionalFormatting sqref="B42">
    <cfRule type="duplicateValues" dxfId="0" priority="105"/>
  </conditionalFormatting>
  <conditionalFormatting sqref="B43">
    <cfRule type="duplicateValues" dxfId="0" priority="104"/>
  </conditionalFormatting>
  <conditionalFormatting sqref="B44">
    <cfRule type="duplicateValues" dxfId="0" priority="146"/>
  </conditionalFormatting>
  <conditionalFormatting sqref="B46">
    <cfRule type="duplicateValues" dxfId="0" priority="542"/>
  </conditionalFormatting>
  <conditionalFormatting sqref="B47">
    <cfRule type="duplicateValues" dxfId="0" priority="539"/>
  </conditionalFormatting>
  <conditionalFormatting sqref="B49">
    <cfRule type="duplicateValues" dxfId="0" priority="290"/>
  </conditionalFormatting>
  <conditionalFormatting sqref="B50">
    <cfRule type="duplicateValues" dxfId="0" priority="516"/>
  </conditionalFormatting>
  <conditionalFormatting sqref="B51">
    <cfRule type="duplicateValues" dxfId="0" priority="515"/>
  </conditionalFormatting>
  <conditionalFormatting sqref="B52">
    <cfRule type="duplicateValues" dxfId="0" priority="512"/>
  </conditionalFormatting>
  <conditionalFormatting sqref="B53">
    <cfRule type="duplicateValues" dxfId="0" priority="536"/>
  </conditionalFormatting>
  <conditionalFormatting sqref="B54">
    <cfRule type="duplicateValues" dxfId="0" priority="534"/>
  </conditionalFormatting>
  <conditionalFormatting sqref="B56">
    <cfRule type="duplicateValues" dxfId="0" priority="458"/>
  </conditionalFormatting>
  <conditionalFormatting sqref="B57">
    <cfRule type="duplicateValues" dxfId="0" priority="457"/>
  </conditionalFormatting>
  <conditionalFormatting sqref="B58">
    <cfRule type="duplicateValues" dxfId="0" priority="456"/>
  </conditionalFormatting>
  <conditionalFormatting sqref="B59">
    <cfRule type="duplicateValues" dxfId="0" priority="455"/>
  </conditionalFormatting>
  <conditionalFormatting sqref="B60">
    <cfRule type="duplicateValues" dxfId="0" priority="454"/>
  </conditionalFormatting>
  <conditionalFormatting sqref="B61">
    <cfRule type="duplicateValues" dxfId="0" priority="453"/>
  </conditionalFormatting>
  <conditionalFormatting sqref="B62">
    <cfRule type="duplicateValues" dxfId="0" priority="452"/>
  </conditionalFormatting>
  <conditionalFormatting sqref="B63">
    <cfRule type="duplicateValues" dxfId="0" priority="451"/>
  </conditionalFormatting>
  <conditionalFormatting sqref="B64">
    <cfRule type="duplicateValues" dxfId="0" priority="450"/>
  </conditionalFormatting>
  <conditionalFormatting sqref="B65">
    <cfRule type="duplicateValues" dxfId="0" priority="532"/>
  </conditionalFormatting>
  <conditionalFormatting sqref="B67">
    <cfRule type="duplicateValues" dxfId="0" priority="55"/>
  </conditionalFormatting>
  <conditionalFormatting sqref="B68">
    <cfRule type="duplicateValues" dxfId="0" priority="2671"/>
  </conditionalFormatting>
  <conditionalFormatting sqref="D68">
    <cfRule type="duplicateValues" dxfId="0" priority="1510"/>
  </conditionalFormatting>
  <conditionalFormatting sqref="E68">
    <cfRule type="duplicateValues" dxfId="0" priority="1509"/>
  </conditionalFormatting>
  <conditionalFormatting sqref="C76">
    <cfRule type="duplicateValues" dxfId="0" priority="2655"/>
  </conditionalFormatting>
  <conditionalFormatting sqref="B$1:B$1048576">
    <cfRule type="duplicateValues" dxfId="0" priority="1"/>
  </conditionalFormatting>
  <conditionalFormatting sqref="S2:S3">
    <cfRule type="duplicateValues" dxfId="0" priority="835"/>
  </conditionalFormatting>
  <conditionalFormatting sqref="T2:T3">
    <cfRule type="duplicateValues" dxfId="0" priority="836"/>
  </conditionalFormatting>
  <conditionalFormatting sqref="U2:U3">
    <cfRule type="duplicateValues" dxfId="0" priority="832"/>
  </conditionalFormatting>
  <conditionalFormatting sqref="U4:U5">
    <cfRule type="duplicateValues" dxfId="0" priority="712"/>
  </conditionalFormatting>
  <conditionalFormatting sqref="B1 B68:B1048576">
    <cfRule type="duplicateValues" dxfId="0" priority="1120"/>
  </conditionalFormatting>
  <conditionalFormatting sqref="B1:B2 B4:B5 B8:B14 B68:B1048576 B31 B34:B37">
    <cfRule type="duplicateValues" dxfId="0" priority="968"/>
  </conditionalFormatting>
  <conditionalFormatting sqref="B1:B2 B4:B5 B7:B14 B68:B1048576 B50:B54 B65 B46:B47 B34:B37 B31:B32">
    <cfRule type="duplicateValues" dxfId="0" priority="510"/>
  </conditionalFormatting>
  <conditionalFormatting sqref="B1:B2 B4:B14 B68:B1048576 B56:B65 B50:B54 B31:B32 B34:B37 B46:B47">
    <cfRule type="duplicateValues" dxfId="0" priority="326"/>
  </conditionalFormatting>
  <conditionalFormatting sqref="B1:B44 B49:B1048576 B46:B47">
    <cfRule type="duplicateValues" dxfId="0" priority="16"/>
  </conditionalFormatting>
  <conditionalFormatting sqref="S2:S5 S7:S20 S22:S27 S33:S47 S29:S31 S49">
    <cfRule type="duplicateValues" dxfId="0" priority="600"/>
  </conditionalFormatting>
  <conditionalFormatting sqref="B15:B19 B21:B24">
    <cfRule type="duplicateValues" dxfId="0" priority="291"/>
  </conditionalFormatting>
  <conditionalFormatting sqref="B15:B28 B49">
    <cfRule type="duplicateValues" dxfId="0" priority="206"/>
  </conditionalFormatting>
  <conditionalFormatting sqref="B15:B26 B28 B49">
    <cfRule type="duplicateValues" dxfId="0" priority="214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4"/>
  <sheetViews>
    <sheetView workbookViewId="0">
      <selection activeCell="C5" sqref="C5"/>
    </sheetView>
  </sheetViews>
  <sheetFormatPr defaultColWidth="9" defaultRowHeight="34" customHeight="1"/>
  <cols>
    <col min="1" max="1" width="4.75" style="3" customWidth="1"/>
    <col min="2" max="2" width="13.125" style="3" customWidth="1"/>
    <col min="3" max="3" width="4.375" style="3" customWidth="1"/>
    <col min="4" max="4" width="8.125" style="3" customWidth="1"/>
    <col min="5" max="5" width="11.875" style="3" customWidth="1"/>
    <col min="6" max="6" width="12.875" style="3" customWidth="1"/>
    <col min="7" max="7" width="10" style="3" customWidth="1"/>
    <col min="8" max="8" width="6.25" style="3" customWidth="1"/>
    <col min="9" max="11" width="8.125" style="3" customWidth="1"/>
    <col min="12" max="12" width="12.125" style="4" customWidth="1"/>
    <col min="13" max="13" width="12.125" style="5" customWidth="1"/>
    <col min="14" max="14" width="12.125" style="3" customWidth="1"/>
    <col min="15" max="15" width="20" style="3" customWidth="1"/>
    <col min="16" max="16" width="16.875" style="3" customWidth="1"/>
    <col min="17" max="17" width="12.125" style="4" customWidth="1"/>
    <col min="18" max="26" width="17.125" style="3" customWidth="1"/>
    <col min="27" max="16384" width="9" style="3"/>
  </cols>
  <sheetData>
    <row r="1" s="3" customFormat="1" customHeight="1" spans="1:26">
      <c r="A1" s="6" t="s">
        <v>1</v>
      </c>
      <c r="B1" s="6" t="s">
        <v>3</v>
      </c>
      <c r="C1" s="6" t="s">
        <v>284</v>
      </c>
      <c r="D1" s="6" t="s">
        <v>285</v>
      </c>
      <c r="E1" s="6" t="s">
        <v>286</v>
      </c>
      <c r="F1" s="6" t="s">
        <v>287</v>
      </c>
      <c r="G1" s="6" t="s">
        <v>288</v>
      </c>
      <c r="H1" s="6" t="s">
        <v>289</v>
      </c>
      <c r="I1" s="6" t="s">
        <v>290</v>
      </c>
      <c r="J1" s="6" t="s">
        <v>291</v>
      </c>
      <c r="K1" s="6" t="s">
        <v>292</v>
      </c>
      <c r="L1" s="11" t="s">
        <v>293</v>
      </c>
      <c r="M1" s="11" t="s">
        <v>294</v>
      </c>
      <c r="N1" s="6" t="s">
        <v>295</v>
      </c>
      <c r="O1" s="6" t="s">
        <v>16</v>
      </c>
      <c r="P1" s="6" t="s">
        <v>14</v>
      </c>
      <c r="Q1" s="11" t="s">
        <v>15</v>
      </c>
      <c r="R1" s="6" t="s">
        <v>296</v>
      </c>
      <c r="S1" s="6" t="s">
        <v>17</v>
      </c>
      <c r="T1" s="6" t="s">
        <v>297</v>
      </c>
      <c r="U1" s="6" t="s">
        <v>298</v>
      </c>
      <c r="V1" s="6" t="s">
        <v>299</v>
      </c>
      <c r="W1" s="6" t="s">
        <v>300</v>
      </c>
      <c r="X1" s="6" t="s">
        <v>301</v>
      </c>
      <c r="Y1" s="6" t="s">
        <v>302</v>
      </c>
      <c r="Z1" s="6" t="s">
        <v>303</v>
      </c>
    </row>
    <row r="2" s="3" customFormat="1" customHeight="1" spans="1:26">
      <c r="A2" s="7">
        <f>ROW()-1</f>
        <v>1</v>
      </c>
      <c r="B2" s="8" t="s">
        <v>143</v>
      </c>
      <c r="C2" s="9" t="s">
        <v>304</v>
      </c>
      <c r="D2" s="9" t="s">
        <v>305</v>
      </c>
      <c r="E2" s="10" t="s">
        <v>306</v>
      </c>
      <c r="F2" s="10" t="s">
        <v>54</v>
      </c>
      <c r="G2" s="10" t="s">
        <v>307</v>
      </c>
      <c r="H2" s="7" t="s">
        <v>308</v>
      </c>
      <c r="I2" s="7" t="s">
        <v>309</v>
      </c>
      <c r="J2" s="9" t="s">
        <v>310</v>
      </c>
      <c r="K2" s="9" t="s">
        <v>311</v>
      </c>
      <c r="L2" s="12"/>
      <c r="M2" s="12"/>
      <c r="N2" s="13"/>
      <c r="O2" s="13"/>
      <c r="P2" s="14" t="s">
        <v>312</v>
      </c>
      <c r="Q2" s="12">
        <v>220</v>
      </c>
      <c r="R2" s="14" t="s">
        <v>313</v>
      </c>
      <c r="S2" s="14" t="s">
        <v>314</v>
      </c>
      <c r="T2" s="14" t="s">
        <v>315</v>
      </c>
      <c r="U2" s="14" t="s">
        <v>316</v>
      </c>
      <c r="V2" s="14" t="s">
        <v>317</v>
      </c>
      <c r="W2" s="14" t="s">
        <v>318</v>
      </c>
      <c r="X2" s="14" t="s">
        <v>315</v>
      </c>
      <c r="Y2" s="14" t="s">
        <v>54</v>
      </c>
      <c r="Z2" s="14" t="s">
        <v>318</v>
      </c>
    </row>
    <row r="3" s="3" customFormat="1" customHeight="1" spans="1:26">
      <c r="A3" s="7">
        <f>ROW()-1</f>
        <v>2</v>
      </c>
      <c r="B3" s="8" t="s">
        <v>319</v>
      </c>
      <c r="C3" s="9" t="s">
        <v>304</v>
      </c>
      <c r="D3" s="9" t="s">
        <v>305</v>
      </c>
      <c r="E3" s="10" t="s">
        <v>320</v>
      </c>
      <c r="F3" s="10" t="s">
        <v>47</v>
      </c>
      <c r="G3" s="10" t="s">
        <v>321</v>
      </c>
      <c r="H3" s="7" t="s">
        <v>308</v>
      </c>
      <c r="I3" s="7" t="s">
        <v>309</v>
      </c>
      <c r="J3" s="9" t="s">
        <v>310</v>
      </c>
      <c r="K3" s="9" t="s">
        <v>311</v>
      </c>
      <c r="L3" s="12"/>
      <c r="M3" s="12"/>
      <c r="N3" s="13"/>
      <c r="O3" s="13"/>
      <c r="P3" s="14" t="s">
        <v>312</v>
      </c>
      <c r="Q3" s="12">
        <v>0</v>
      </c>
      <c r="R3" s="14" t="s">
        <v>313</v>
      </c>
      <c r="S3" s="14" t="s">
        <v>314</v>
      </c>
      <c r="T3" s="14" t="s">
        <v>322</v>
      </c>
      <c r="U3" s="14" t="s">
        <v>323</v>
      </c>
      <c r="V3" s="14" t="s">
        <v>324</v>
      </c>
      <c r="W3" s="14" t="s">
        <v>318</v>
      </c>
      <c r="X3" s="14" t="s">
        <v>322</v>
      </c>
      <c r="Y3" s="14" t="s">
        <v>47</v>
      </c>
      <c r="Z3" s="14"/>
    </row>
    <row r="4" s="3" customFormat="1" customHeight="1" spans="1:26">
      <c r="A4" s="7"/>
      <c r="B4" s="8" t="s">
        <v>168</v>
      </c>
      <c r="C4" s="9"/>
      <c r="D4" s="9"/>
      <c r="E4" s="10"/>
      <c r="F4" s="10" t="s">
        <v>325</v>
      </c>
      <c r="G4" s="10"/>
      <c r="H4" s="7" t="s">
        <v>308</v>
      </c>
      <c r="I4" s="7" t="s">
        <v>309</v>
      </c>
      <c r="J4" s="9" t="s">
        <v>326</v>
      </c>
      <c r="K4" s="9" t="s">
        <v>327</v>
      </c>
      <c r="L4" s="12">
        <v>3500</v>
      </c>
      <c r="M4" s="12"/>
      <c r="N4" s="13"/>
      <c r="O4" s="13"/>
      <c r="P4" s="14" t="s">
        <v>328</v>
      </c>
      <c r="Q4" s="12">
        <v>0</v>
      </c>
      <c r="R4" s="14" t="s">
        <v>329</v>
      </c>
      <c r="S4" s="14" t="s">
        <v>330</v>
      </c>
      <c r="T4" s="14" t="s">
        <v>331</v>
      </c>
      <c r="U4" s="14" t="s">
        <v>332</v>
      </c>
      <c r="V4" s="14" t="s">
        <v>333</v>
      </c>
      <c r="W4" s="14" t="s">
        <v>334</v>
      </c>
      <c r="X4" s="14"/>
      <c r="Y4" s="14"/>
      <c r="Z4" s="14"/>
    </row>
    <row r="5" s="3" customFormat="1" customHeight="1" spans="1:26">
      <c r="A5" s="7">
        <f t="shared" ref="A5:A44" si="0">ROW()-1</f>
        <v>4</v>
      </c>
      <c r="B5" s="8" t="s">
        <v>335</v>
      </c>
      <c r="C5" s="9" t="s">
        <v>304</v>
      </c>
      <c r="D5" s="9" t="s">
        <v>336</v>
      </c>
      <c r="E5" s="10" t="s">
        <v>337</v>
      </c>
      <c r="F5" s="10" t="s">
        <v>325</v>
      </c>
      <c r="G5" s="10" t="s">
        <v>338</v>
      </c>
      <c r="H5" s="7" t="s">
        <v>308</v>
      </c>
      <c r="I5" s="7" t="s">
        <v>309</v>
      </c>
      <c r="J5" s="9" t="s">
        <v>326</v>
      </c>
      <c r="K5" s="9" t="s">
        <v>327</v>
      </c>
      <c r="L5" s="12">
        <v>6200</v>
      </c>
      <c r="M5" s="12"/>
      <c r="N5" s="13"/>
      <c r="O5" s="13" t="s">
        <v>339</v>
      </c>
      <c r="P5" s="14" t="s">
        <v>340</v>
      </c>
      <c r="Q5" s="12">
        <v>0</v>
      </c>
      <c r="R5" s="14" t="s">
        <v>329</v>
      </c>
      <c r="S5" s="14" t="s">
        <v>330</v>
      </c>
      <c r="T5" s="14" t="s">
        <v>331</v>
      </c>
      <c r="U5" s="14" t="s">
        <v>332</v>
      </c>
      <c r="V5" s="14" t="s">
        <v>333</v>
      </c>
      <c r="W5" s="14" t="s">
        <v>334</v>
      </c>
      <c r="X5" s="14" t="s">
        <v>331</v>
      </c>
      <c r="Y5" s="14" t="s">
        <v>333</v>
      </c>
      <c r="Z5" s="14" t="s">
        <v>334</v>
      </c>
    </row>
    <row r="6" s="3" customFormat="1" customHeight="1" spans="1:26">
      <c r="A6" s="7">
        <f t="shared" si="0"/>
        <v>5</v>
      </c>
      <c r="B6" s="8" t="s">
        <v>341</v>
      </c>
      <c r="C6" s="9" t="s">
        <v>304</v>
      </c>
      <c r="D6" s="9" t="s">
        <v>336</v>
      </c>
      <c r="E6" s="10" t="s">
        <v>337</v>
      </c>
      <c r="F6" s="10" t="s">
        <v>325</v>
      </c>
      <c r="G6" s="10" t="s">
        <v>338</v>
      </c>
      <c r="H6" s="7" t="s">
        <v>308</v>
      </c>
      <c r="I6" s="7" t="s">
        <v>309</v>
      </c>
      <c r="J6" s="9" t="s">
        <v>326</v>
      </c>
      <c r="K6" s="9" t="s">
        <v>327</v>
      </c>
      <c r="L6" s="12">
        <v>5600</v>
      </c>
      <c r="M6" s="12"/>
      <c r="N6" s="13"/>
      <c r="O6" s="13" t="s">
        <v>339</v>
      </c>
      <c r="P6" s="14" t="s">
        <v>340</v>
      </c>
      <c r="Q6" s="12">
        <v>0</v>
      </c>
      <c r="R6" s="14" t="s">
        <v>329</v>
      </c>
      <c r="S6" s="14" t="s">
        <v>330</v>
      </c>
      <c r="T6" s="14" t="s">
        <v>331</v>
      </c>
      <c r="U6" s="14" t="s">
        <v>332</v>
      </c>
      <c r="V6" s="14" t="s">
        <v>333</v>
      </c>
      <c r="W6" s="14" t="s">
        <v>334</v>
      </c>
      <c r="X6" s="14" t="s">
        <v>331</v>
      </c>
      <c r="Y6" s="14" t="s">
        <v>333</v>
      </c>
      <c r="Z6" s="14" t="s">
        <v>334</v>
      </c>
    </row>
    <row r="7" s="3" customFormat="1" customHeight="1" spans="1:26">
      <c r="A7" s="7">
        <f t="shared" si="0"/>
        <v>6</v>
      </c>
      <c r="B7" s="8" t="s">
        <v>169</v>
      </c>
      <c r="C7" s="9" t="s">
        <v>342</v>
      </c>
      <c r="D7" s="9" t="s">
        <v>336</v>
      </c>
      <c r="E7" s="10" t="s">
        <v>337</v>
      </c>
      <c r="F7" s="10" t="s">
        <v>325</v>
      </c>
      <c r="G7" s="10" t="s">
        <v>343</v>
      </c>
      <c r="H7" s="7" t="s">
        <v>308</v>
      </c>
      <c r="I7" s="7" t="s">
        <v>309</v>
      </c>
      <c r="J7" s="9" t="s">
        <v>326</v>
      </c>
      <c r="K7" s="9" t="s">
        <v>327</v>
      </c>
      <c r="L7" s="12">
        <v>3800</v>
      </c>
      <c r="M7" s="12"/>
      <c r="N7" s="13"/>
      <c r="O7" s="13"/>
      <c r="P7" s="14" t="s">
        <v>328</v>
      </c>
      <c r="Q7" s="12">
        <v>20</v>
      </c>
      <c r="R7" s="14" t="s">
        <v>329</v>
      </c>
      <c r="S7" s="14" t="s">
        <v>330</v>
      </c>
      <c r="T7" s="14" t="s">
        <v>331</v>
      </c>
      <c r="U7" s="14" t="s">
        <v>332</v>
      </c>
      <c r="V7" s="14" t="s">
        <v>333</v>
      </c>
      <c r="W7" s="14" t="s">
        <v>334</v>
      </c>
      <c r="X7" s="14" t="s">
        <v>331</v>
      </c>
      <c r="Y7" s="14" t="s">
        <v>333</v>
      </c>
      <c r="Z7" s="14" t="s">
        <v>334</v>
      </c>
    </row>
    <row r="8" s="3" customFormat="1" customHeight="1" spans="1:26">
      <c r="A8" s="7">
        <f t="shared" si="0"/>
        <v>7</v>
      </c>
      <c r="B8" s="8" t="s">
        <v>161</v>
      </c>
      <c r="C8" s="9" t="s">
        <v>304</v>
      </c>
      <c r="D8" s="9" t="s">
        <v>336</v>
      </c>
      <c r="E8" s="10" t="s">
        <v>320</v>
      </c>
      <c r="F8" s="10" t="s">
        <v>160</v>
      </c>
      <c r="G8" s="10" t="s">
        <v>344</v>
      </c>
      <c r="H8" s="7" t="s">
        <v>308</v>
      </c>
      <c r="I8" s="7" t="s">
        <v>309</v>
      </c>
      <c r="J8" s="9" t="s">
        <v>345</v>
      </c>
      <c r="K8" s="9" t="s">
        <v>327</v>
      </c>
      <c r="L8" s="12"/>
      <c r="M8" s="12"/>
      <c r="N8" s="13"/>
      <c r="O8" s="13"/>
      <c r="P8" s="14" t="s">
        <v>312</v>
      </c>
      <c r="Q8" s="12">
        <v>100</v>
      </c>
      <c r="R8" s="14" t="s">
        <v>329</v>
      </c>
      <c r="S8" s="14" t="s">
        <v>330</v>
      </c>
      <c r="T8" s="14" t="s">
        <v>322</v>
      </c>
      <c r="U8" s="14" t="s">
        <v>346</v>
      </c>
      <c r="V8" s="14" t="s">
        <v>347</v>
      </c>
      <c r="W8" s="14" t="s">
        <v>348</v>
      </c>
      <c r="X8" s="14" t="s">
        <v>322</v>
      </c>
      <c r="Y8" s="14" t="s">
        <v>160</v>
      </c>
      <c r="Z8" s="14" t="s">
        <v>348</v>
      </c>
    </row>
    <row r="9" s="3" customFormat="1" customHeight="1" spans="1:26">
      <c r="A9" s="7">
        <f t="shared" si="0"/>
        <v>8</v>
      </c>
      <c r="B9" s="8" t="s">
        <v>159</v>
      </c>
      <c r="C9" s="9" t="s">
        <v>304</v>
      </c>
      <c r="D9" s="9" t="s">
        <v>336</v>
      </c>
      <c r="E9" s="10" t="s">
        <v>349</v>
      </c>
      <c r="F9" s="10" t="s">
        <v>158</v>
      </c>
      <c r="G9" s="10" t="s">
        <v>350</v>
      </c>
      <c r="H9" s="7" t="s">
        <v>308</v>
      </c>
      <c r="I9" s="7" t="s">
        <v>309</v>
      </c>
      <c r="J9" s="9" t="s">
        <v>326</v>
      </c>
      <c r="K9" s="9" t="s">
        <v>327</v>
      </c>
      <c r="L9" s="12">
        <v>4600</v>
      </c>
      <c r="M9" s="12"/>
      <c r="N9" s="13"/>
      <c r="O9" s="13"/>
      <c r="P9" s="14" t="s">
        <v>312</v>
      </c>
      <c r="Q9" s="12">
        <v>0</v>
      </c>
      <c r="R9" s="14" t="s">
        <v>329</v>
      </c>
      <c r="S9" s="14" t="s">
        <v>330</v>
      </c>
      <c r="T9" s="14" t="s">
        <v>331</v>
      </c>
      <c r="U9" s="14" t="s">
        <v>351</v>
      </c>
      <c r="V9" s="14" t="s">
        <v>352</v>
      </c>
      <c r="W9" s="14" t="s">
        <v>353</v>
      </c>
      <c r="X9" s="14" t="s">
        <v>331</v>
      </c>
      <c r="Y9" s="14" t="s">
        <v>354</v>
      </c>
      <c r="Z9" s="14" t="s">
        <v>353</v>
      </c>
    </row>
    <row r="10" s="3" customFormat="1" customHeight="1" spans="1:26">
      <c r="A10" s="7">
        <f t="shared" si="0"/>
        <v>9</v>
      </c>
      <c r="B10" s="8" t="s">
        <v>162</v>
      </c>
      <c r="C10" s="9" t="s">
        <v>304</v>
      </c>
      <c r="D10" s="9" t="s">
        <v>336</v>
      </c>
      <c r="E10" s="10" t="s">
        <v>320</v>
      </c>
      <c r="F10" s="10" t="s">
        <v>160</v>
      </c>
      <c r="G10" s="10" t="s">
        <v>355</v>
      </c>
      <c r="H10" s="7" t="s">
        <v>308</v>
      </c>
      <c r="I10" s="7" t="s">
        <v>309</v>
      </c>
      <c r="J10" s="9" t="s">
        <v>345</v>
      </c>
      <c r="K10" s="9" t="s">
        <v>327</v>
      </c>
      <c r="L10" s="12" t="s">
        <v>356</v>
      </c>
      <c r="M10" s="12"/>
      <c r="N10" s="13"/>
      <c r="O10" s="13"/>
      <c r="P10" s="14" t="s">
        <v>312</v>
      </c>
      <c r="Q10" s="12">
        <v>0</v>
      </c>
      <c r="R10" s="14" t="s">
        <v>329</v>
      </c>
      <c r="S10" s="14" t="s">
        <v>330</v>
      </c>
      <c r="T10" s="14" t="s">
        <v>322</v>
      </c>
      <c r="U10" s="14" t="s">
        <v>346</v>
      </c>
      <c r="V10" s="14" t="s">
        <v>347</v>
      </c>
      <c r="W10" s="14" t="s">
        <v>348</v>
      </c>
      <c r="X10" s="14" t="s">
        <v>322</v>
      </c>
      <c r="Y10" s="14" t="s">
        <v>160</v>
      </c>
      <c r="Z10" s="14" t="s">
        <v>348</v>
      </c>
    </row>
    <row r="11" s="3" customFormat="1" customHeight="1" spans="1:26">
      <c r="A11" s="7">
        <f t="shared" si="0"/>
        <v>10</v>
      </c>
      <c r="B11" s="8" t="s">
        <v>134</v>
      </c>
      <c r="C11" s="9" t="s">
        <v>342</v>
      </c>
      <c r="D11" s="9" t="s">
        <v>336</v>
      </c>
      <c r="E11" s="10" t="s">
        <v>306</v>
      </c>
      <c r="F11" s="10" t="s">
        <v>357</v>
      </c>
      <c r="G11" s="10" t="s">
        <v>358</v>
      </c>
      <c r="H11" s="7" t="s">
        <v>308</v>
      </c>
      <c r="I11" s="7" t="s">
        <v>309</v>
      </c>
      <c r="J11" s="9" t="s">
        <v>310</v>
      </c>
      <c r="K11" s="9" t="s">
        <v>311</v>
      </c>
      <c r="L11" s="12"/>
      <c r="M11" s="12"/>
      <c r="N11" s="13"/>
      <c r="O11" s="13"/>
      <c r="P11" s="14" t="s">
        <v>312</v>
      </c>
      <c r="Q11" s="12">
        <v>200</v>
      </c>
      <c r="R11" s="14" t="s">
        <v>313</v>
      </c>
      <c r="S11" s="14" t="s">
        <v>314</v>
      </c>
      <c r="T11" s="14" t="s">
        <v>315</v>
      </c>
      <c r="U11" s="14" t="s">
        <v>359</v>
      </c>
      <c r="V11" s="14" t="s">
        <v>360</v>
      </c>
      <c r="W11" s="14" t="s">
        <v>318</v>
      </c>
      <c r="X11" s="14" t="s">
        <v>315</v>
      </c>
      <c r="Y11" s="14" t="s">
        <v>20</v>
      </c>
      <c r="Z11" s="14" t="s">
        <v>318</v>
      </c>
    </row>
    <row r="12" s="3" customFormat="1" customHeight="1" spans="1:26">
      <c r="A12" s="7">
        <f t="shared" si="0"/>
        <v>11</v>
      </c>
      <c r="B12" s="8" t="s">
        <v>137</v>
      </c>
      <c r="C12" s="9" t="s">
        <v>304</v>
      </c>
      <c r="D12" s="9" t="s">
        <v>336</v>
      </c>
      <c r="E12" s="10" t="s">
        <v>306</v>
      </c>
      <c r="F12" s="10" t="s">
        <v>357</v>
      </c>
      <c r="G12" s="10" t="s">
        <v>358</v>
      </c>
      <c r="H12" s="7" t="s">
        <v>308</v>
      </c>
      <c r="I12" s="7" t="s">
        <v>309</v>
      </c>
      <c r="J12" s="9" t="s">
        <v>310</v>
      </c>
      <c r="K12" s="9" t="s">
        <v>311</v>
      </c>
      <c r="L12" s="12"/>
      <c r="M12" s="12"/>
      <c r="N12" s="13"/>
      <c r="O12" s="13"/>
      <c r="P12" s="14" t="s">
        <v>312</v>
      </c>
      <c r="Q12" s="12" t="e">
        <f>VLOOKUP(B12,[1]生产人员!$B$2:$S$222,17,0)</f>
        <v>#N/A</v>
      </c>
      <c r="R12" s="14" t="s">
        <v>313</v>
      </c>
      <c r="S12" s="14" t="s">
        <v>314</v>
      </c>
      <c r="T12" s="14" t="s">
        <v>315</v>
      </c>
      <c r="U12" s="14" t="s">
        <v>359</v>
      </c>
      <c r="V12" s="14" t="s">
        <v>360</v>
      </c>
      <c r="W12" s="14" t="s">
        <v>318</v>
      </c>
      <c r="X12" s="14" t="s">
        <v>315</v>
      </c>
      <c r="Y12" s="14" t="s">
        <v>20</v>
      </c>
      <c r="Z12" s="14" t="s">
        <v>318</v>
      </c>
    </row>
    <row r="13" s="3" customFormat="1" customHeight="1" spans="1:26">
      <c r="A13" s="7">
        <f t="shared" si="0"/>
        <v>12</v>
      </c>
      <c r="B13" s="8" t="s">
        <v>138</v>
      </c>
      <c r="C13" s="9" t="s">
        <v>342</v>
      </c>
      <c r="D13" s="9" t="s">
        <v>336</v>
      </c>
      <c r="E13" s="10" t="s">
        <v>306</v>
      </c>
      <c r="F13" s="10" t="s">
        <v>357</v>
      </c>
      <c r="G13" s="10" t="s">
        <v>361</v>
      </c>
      <c r="H13" s="7" t="s">
        <v>308</v>
      </c>
      <c r="I13" s="7" t="s">
        <v>309</v>
      </c>
      <c r="J13" s="9" t="s">
        <v>310</v>
      </c>
      <c r="K13" s="9" t="s">
        <v>311</v>
      </c>
      <c r="L13" s="12"/>
      <c r="M13" s="12"/>
      <c r="N13" s="13"/>
      <c r="O13" s="13"/>
      <c r="P13" s="14" t="s">
        <v>312</v>
      </c>
      <c r="Q13" s="12" t="e">
        <f>VLOOKUP(B13,[1]生产人员!$B$2:$S$222,17,0)</f>
        <v>#N/A</v>
      </c>
      <c r="R13" s="14" t="s">
        <v>313</v>
      </c>
      <c r="S13" s="14" t="s">
        <v>314</v>
      </c>
      <c r="T13" s="14" t="s">
        <v>315</v>
      </c>
      <c r="U13" s="14" t="s">
        <v>362</v>
      </c>
      <c r="V13" s="14" t="s">
        <v>363</v>
      </c>
      <c r="W13" s="14" t="s">
        <v>318</v>
      </c>
      <c r="X13" s="14" t="s">
        <v>315</v>
      </c>
      <c r="Y13" s="14" t="s">
        <v>364</v>
      </c>
      <c r="Z13" s="14" t="s">
        <v>318</v>
      </c>
    </row>
    <row r="14" s="3" customFormat="1" customHeight="1" spans="1:26">
      <c r="A14" s="7">
        <f t="shared" si="0"/>
        <v>13</v>
      </c>
      <c r="B14" s="8" t="s">
        <v>136</v>
      </c>
      <c r="C14" s="9" t="s">
        <v>304</v>
      </c>
      <c r="D14" s="9" t="s">
        <v>336</v>
      </c>
      <c r="E14" s="10" t="s">
        <v>306</v>
      </c>
      <c r="F14" s="10" t="s">
        <v>357</v>
      </c>
      <c r="G14" s="10" t="s">
        <v>358</v>
      </c>
      <c r="H14" s="7" t="s">
        <v>308</v>
      </c>
      <c r="I14" s="7" t="s">
        <v>309</v>
      </c>
      <c r="J14" s="9" t="s">
        <v>310</v>
      </c>
      <c r="K14" s="9" t="s">
        <v>311</v>
      </c>
      <c r="L14" s="12"/>
      <c r="M14" s="12"/>
      <c r="N14" s="13"/>
      <c r="O14" s="13"/>
      <c r="P14" s="14" t="s">
        <v>312</v>
      </c>
      <c r="Q14" s="12" t="e">
        <f>VLOOKUP(B14,[1]生产人员!$B$2:$S$222,17,0)</f>
        <v>#N/A</v>
      </c>
      <c r="R14" s="14" t="s">
        <v>313</v>
      </c>
      <c r="S14" s="14" t="s">
        <v>314</v>
      </c>
      <c r="T14" s="14" t="s">
        <v>315</v>
      </c>
      <c r="U14" s="14" t="s">
        <v>359</v>
      </c>
      <c r="V14" s="14" t="s">
        <v>360</v>
      </c>
      <c r="W14" s="14" t="s">
        <v>318</v>
      </c>
      <c r="X14" s="14" t="s">
        <v>315</v>
      </c>
      <c r="Y14" s="14" t="s">
        <v>20</v>
      </c>
      <c r="Z14" s="14" t="s">
        <v>318</v>
      </c>
    </row>
    <row r="15" s="3" customFormat="1" customHeight="1" spans="1:26">
      <c r="A15" s="7">
        <f t="shared" si="0"/>
        <v>14</v>
      </c>
      <c r="B15" s="8" t="s">
        <v>365</v>
      </c>
      <c r="C15" s="9" t="s">
        <v>304</v>
      </c>
      <c r="D15" s="9" t="s">
        <v>336</v>
      </c>
      <c r="E15" s="10" t="s">
        <v>306</v>
      </c>
      <c r="F15" s="10" t="s">
        <v>357</v>
      </c>
      <c r="G15" s="10" t="s">
        <v>361</v>
      </c>
      <c r="H15" s="7" t="s">
        <v>308</v>
      </c>
      <c r="I15" s="7" t="s">
        <v>309</v>
      </c>
      <c r="J15" s="9" t="s">
        <v>310</v>
      </c>
      <c r="K15" s="9" t="s">
        <v>311</v>
      </c>
      <c r="L15" s="12"/>
      <c r="M15" s="12"/>
      <c r="N15" s="13"/>
      <c r="O15" s="13"/>
      <c r="P15" s="14" t="s">
        <v>312</v>
      </c>
      <c r="Q15" s="12" t="e">
        <f>VLOOKUP(B15,[1]生产人员!$B$2:$S$222,17,0)</f>
        <v>#N/A</v>
      </c>
      <c r="R15" s="14" t="s">
        <v>313</v>
      </c>
      <c r="S15" s="14" t="s">
        <v>314</v>
      </c>
      <c r="T15" s="14" t="s">
        <v>315</v>
      </c>
      <c r="U15" s="14" t="s">
        <v>362</v>
      </c>
      <c r="V15" s="14" t="s">
        <v>363</v>
      </c>
      <c r="W15" s="14" t="s">
        <v>318</v>
      </c>
      <c r="X15" s="14" t="s">
        <v>315</v>
      </c>
      <c r="Y15" s="14" t="s">
        <v>364</v>
      </c>
      <c r="Z15" s="14" t="s">
        <v>318</v>
      </c>
    </row>
    <row r="16" s="3" customFormat="1" customHeight="1" spans="1:26">
      <c r="A16" s="7">
        <f t="shared" si="0"/>
        <v>15</v>
      </c>
      <c r="B16" s="8" t="s">
        <v>139</v>
      </c>
      <c r="C16" s="9" t="s">
        <v>304</v>
      </c>
      <c r="D16" s="9" t="s">
        <v>336</v>
      </c>
      <c r="E16" s="10" t="s">
        <v>306</v>
      </c>
      <c r="F16" s="10" t="s">
        <v>357</v>
      </c>
      <c r="G16" s="10" t="s">
        <v>366</v>
      </c>
      <c r="H16" s="7" t="s">
        <v>308</v>
      </c>
      <c r="I16" s="7" t="s">
        <v>309</v>
      </c>
      <c r="J16" s="9" t="s">
        <v>310</v>
      </c>
      <c r="K16" s="9" t="s">
        <v>311</v>
      </c>
      <c r="L16" s="12"/>
      <c r="M16" s="12"/>
      <c r="N16" s="13"/>
      <c r="O16" s="13"/>
      <c r="P16" s="14" t="s">
        <v>312</v>
      </c>
      <c r="Q16" s="12" t="e">
        <f>VLOOKUP(B16,[1]生产人员!$B$2:$S$222,17,0)</f>
        <v>#N/A</v>
      </c>
      <c r="R16" s="14" t="s">
        <v>313</v>
      </c>
      <c r="S16" s="14" t="s">
        <v>314</v>
      </c>
      <c r="T16" s="14" t="s">
        <v>315</v>
      </c>
      <c r="U16" s="14" t="s">
        <v>359</v>
      </c>
      <c r="V16" s="14" t="s">
        <v>360</v>
      </c>
      <c r="W16" s="14" t="s">
        <v>318</v>
      </c>
      <c r="X16" s="14" t="s">
        <v>315</v>
      </c>
      <c r="Y16" s="14" t="s">
        <v>20</v>
      </c>
      <c r="Z16" s="14" t="s">
        <v>318</v>
      </c>
    </row>
    <row r="17" s="3" customFormat="1" customHeight="1" spans="1:26">
      <c r="A17" s="7">
        <f t="shared" si="0"/>
        <v>16</v>
      </c>
      <c r="B17" s="8" t="s">
        <v>367</v>
      </c>
      <c r="C17" s="9" t="s">
        <v>304</v>
      </c>
      <c r="D17" s="9" t="s">
        <v>336</v>
      </c>
      <c r="E17" s="10" t="s">
        <v>306</v>
      </c>
      <c r="F17" s="10" t="s">
        <v>368</v>
      </c>
      <c r="G17" s="10" t="s">
        <v>369</v>
      </c>
      <c r="H17" s="7" t="s">
        <v>308</v>
      </c>
      <c r="I17" s="7" t="s">
        <v>309</v>
      </c>
      <c r="J17" s="9" t="s">
        <v>310</v>
      </c>
      <c r="K17" s="9" t="s">
        <v>311</v>
      </c>
      <c r="L17" s="12"/>
      <c r="M17" s="12"/>
      <c r="N17" s="13"/>
      <c r="O17" s="13"/>
      <c r="P17" s="14" t="s">
        <v>312</v>
      </c>
      <c r="Q17" s="12" t="e">
        <f>VLOOKUP(B17,[1]生产人员!$B$2:$S$222,17,0)</f>
        <v>#N/A</v>
      </c>
      <c r="R17" s="14" t="s">
        <v>313</v>
      </c>
      <c r="S17" s="14" t="s">
        <v>314</v>
      </c>
      <c r="T17" s="14" t="s">
        <v>315</v>
      </c>
      <c r="U17" s="14" t="s">
        <v>370</v>
      </c>
      <c r="V17" s="14" t="s">
        <v>371</v>
      </c>
      <c r="W17" s="14" t="s">
        <v>318</v>
      </c>
      <c r="X17" s="14" t="s">
        <v>315</v>
      </c>
      <c r="Y17" s="14" t="s">
        <v>372</v>
      </c>
      <c r="Z17" s="14" t="s">
        <v>318</v>
      </c>
    </row>
    <row r="18" s="3" customFormat="1" customHeight="1" spans="1:26">
      <c r="A18" s="7">
        <f t="shared" si="0"/>
        <v>17</v>
      </c>
      <c r="B18" s="8" t="s">
        <v>56</v>
      </c>
      <c r="C18" s="9" t="s">
        <v>304</v>
      </c>
      <c r="D18" s="9" t="s">
        <v>336</v>
      </c>
      <c r="E18" s="10" t="s">
        <v>306</v>
      </c>
      <c r="F18" s="10" t="s">
        <v>54</v>
      </c>
      <c r="G18" s="10" t="s">
        <v>307</v>
      </c>
      <c r="H18" s="7" t="s">
        <v>308</v>
      </c>
      <c r="I18" s="7" t="s">
        <v>309</v>
      </c>
      <c r="J18" s="9" t="s">
        <v>310</v>
      </c>
      <c r="K18" s="9" t="s">
        <v>311</v>
      </c>
      <c r="L18" s="12"/>
      <c r="M18" s="12"/>
      <c r="N18" s="13"/>
      <c r="O18" s="13"/>
      <c r="P18" s="14" t="s">
        <v>312</v>
      </c>
      <c r="Q18" s="12" t="e">
        <f>VLOOKUP(B18,[1]生产人员!$B$2:$S$222,17,0)</f>
        <v>#N/A</v>
      </c>
      <c r="R18" s="14" t="s">
        <v>313</v>
      </c>
      <c r="S18" s="14" t="s">
        <v>314</v>
      </c>
      <c r="T18" s="14" t="s">
        <v>315</v>
      </c>
      <c r="U18" s="14" t="s">
        <v>316</v>
      </c>
      <c r="V18" s="14" t="s">
        <v>317</v>
      </c>
      <c r="W18" s="14" t="s">
        <v>318</v>
      </c>
      <c r="X18" s="14" t="s">
        <v>315</v>
      </c>
      <c r="Y18" s="14" t="s">
        <v>54</v>
      </c>
      <c r="Z18" s="14" t="s">
        <v>318</v>
      </c>
    </row>
    <row r="19" s="3" customFormat="1" customHeight="1" spans="1:26">
      <c r="A19" s="7">
        <f t="shared" si="0"/>
        <v>18</v>
      </c>
      <c r="B19" s="8" t="s">
        <v>373</v>
      </c>
      <c r="C19" s="9" t="s">
        <v>342</v>
      </c>
      <c r="D19" s="9" t="s">
        <v>336</v>
      </c>
      <c r="E19" s="10" t="s">
        <v>320</v>
      </c>
      <c r="F19" s="10" t="s">
        <v>374</v>
      </c>
      <c r="G19" s="10" t="s">
        <v>369</v>
      </c>
      <c r="H19" s="7" t="s">
        <v>308</v>
      </c>
      <c r="I19" s="7" t="s">
        <v>309</v>
      </c>
      <c r="J19" s="9" t="s">
        <v>310</v>
      </c>
      <c r="K19" s="9" t="s">
        <v>311</v>
      </c>
      <c r="L19" s="12"/>
      <c r="M19" s="12"/>
      <c r="N19" s="13"/>
      <c r="O19" s="13"/>
      <c r="P19" s="14" t="s">
        <v>312</v>
      </c>
      <c r="Q19" s="12" t="e">
        <f>VLOOKUP(B19,[1]生产人员!$B$2:$S$222,17,0)</f>
        <v>#N/A</v>
      </c>
      <c r="R19" s="14" t="s">
        <v>313</v>
      </c>
      <c r="S19" s="14" t="s">
        <v>314</v>
      </c>
      <c r="T19" s="14" t="s">
        <v>322</v>
      </c>
      <c r="U19" s="14" t="s">
        <v>375</v>
      </c>
      <c r="V19" s="14" t="s">
        <v>376</v>
      </c>
      <c r="W19" s="14" t="s">
        <v>318</v>
      </c>
      <c r="X19" s="14" t="s">
        <v>322</v>
      </c>
      <c r="Y19" s="14" t="s">
        <v>377</v>
      </c>
      <c r="Z19" s="14" t="s">
        <v>318</v>
      </c>
    </row>
    <row r="20" s="3" customFormat="1" customHeight="1" spans="1:26">
      <c r="A20" s="7">
        <f t="shared" si="0"/>
        <v>19</v>
      </c>
      <c r="B20" s="8" t="s">
        <v>150</v>
      </c>
      <c r="C20" s="9" t="s">
        <v>342</v>
      </c>
      <c r="D20" s="9" t="s">
        <v>336</v>
      </c>
      <c r="E20" s="10" t="s">
        <v>378</v>
      </c>
      <c r="F20" s="10" t="s">
        <v>379</v>
      </c>
      <c r="G20" s="10" t="s">
        <v>380</v>
      </c>
      <c r="H20" s="7" t="s">
        <v>308</v>
      </c>
      <c r="I20" s="7" t="s">
        <v>309</v>
      </c>
      <c r="J20" s="9" t="s">
        <v>310</v>
      </c>
      <c r="K20" s="9" t="s">
        <v>311</v>
      </c>
      <c r="L20" s="12"/>
      <c r="M20" s="12"/>
      <c r="N20" s="13"/>
      <c r="O20" s="13"/>
      <c r="P20" s="14" t="s">
        <v>312</v>
      </c>
      <c r="Q20" s="12" t="e">
        <f>VLOOKUP(B20,[1]生产人员!$B$2:$S$222,17,0)</f>
        <v>#N/A</v>
      </c>
      <c r="R20" s="14" t="s">
        <v>313</v>
      </c>
      <c r="S20" s="14" t="s">
        <v>314</v>
      </c>
      <c r="T20" s="14" t="s">
        <v>381</v>
      </c>
      <c r="U20" s="14" t="s">
        <v>382</v>
      </c>
      <c r="V20" s="14" t="s">
        <v>383</v>
      </c>
      <c r="W20" s="14" t="s">
        <v>318</v>
      </c>
      <c r="X20" s="14" t="s">
        <v>381</v>
      </c>
      <c r="Y20" s="14" t="s">
        <v>379</v>
      </c>
      <c r="Z20" s="14" t="s">
        <v>318</v>
      </c>
    </row>
    <row r="21" s="3" customFormat="1" customHeight="1" spans="1:26">
      <c r="A21" s="7">
        <f t="shared" si="0"/>
        <v>20</v>
      </c>
      <c r="B21" s="8" t="s">
        <v>149</v>
      </c>
      <c r="C21" s="9" t="s">
        <v>342</v>
      </c>
      <c r="D21" s="9" t="s">
        <v>336</v>
      </c>
      <c r="E21" s="10" t="s">
        <v>320</v>
      </c>
      <c r="F21" s="10" t="s">
        <v>59</v>
      </c>
      <c r="G21" s="10" t="s">
        <v>384</v>
      </c>
      <c r="H21" s="7" t="s">
        <v>308</v>
      </c>
      <c r="I21" s="7" t="s">
        <v>309</v>
      </c>
      <c r="J21" s="9" t="s">
        <v>310</v>
      </c>
      <c r="K21" s="9" t="s">
        <v>311</v>
      </c>
      <c r="L21" s="12"/>
      <c r="M21" s="12"/>
      <c r="N21" s="13"/>
      <c r="O21" s="13"/>
      <c r="P21" s="14" t="s">
        <v>312</v>
      </c>
      <c r="Q21" s="12" t="e">
        <f>VLOOKUP(B21,[1]生产人员!$B$2:$S$222,17,0)</f>
        <v>#N/A</v>
      </c>
      <c r="R21" s="14" t="s">
        <v>313</v>
      </c>
      <c r="S21" s="14" t="s">
        <v>314</v>
      </c>
      <c r="T21" s="14" t="s">
        <v>322</v>
      </c>
      <c r="U21" s="14" t="s">
        <v>385</v>
      </c>
      <c r="V21" s="14" t="s">
        <v>386</v>
      </c>
      <c r="W21" s="14" t="s">
        <v>318</v>
      </c>
      <c r="X21" s="14" t="s">
        <v>322</v>
      </c>
      <c r="Y21" s="14" t="s">
        <v>59</v>
      </c>
      <c r="Z21" s="14" t="s">
        <v>318</v>
      </c>
    </row>
    <row r="22" s="3" customFormat="1" customHeight="1" spans="1:26">
      <c r="A22" s="7">
        <f t="shared" si="0"/>
        <v>21</v>
      </c>
      <c r="B22" s="8" t="s">
        <v>254</v>
      </c>
      <c r="C22" s="9" t="s">
        <v>304</v>
      </c>
      <c r="D22" s="9" t="s">
        <v>336</v>
      </c>
      <c r="E22" s="10" t="s">
        <v>320</v>
      </c>
      <c r="F22" s="10" t="s">
        <v>47</v>
      </c>
      <c r="G22" s="10" t="s">
        <v>321</v>
      </c>
      <c r="H22" s="7" t="s">
        <v>308</v>
      </c>
      <c r="I22" s="7" t="s">
        <v>309</v>
      </c>
      <c r="J22" s="9" t="s">
        <v>310</v>
      </c>
      <c r="K22" s="9" t="s">
        <v>311</v>
      </c>
      <c r="L22" s="12"/>
      <c r="M22" s="12"/>
      <c r="N22" s="13"/>
      <c r="O22" s="13"/>
      <c r="P22" s="14" t="s">
        <v>312</v>
      </c>
      <c r="Q22" s="12" t="e">
        <f>VLOOKUP(B22,[1]生产人员!$B$2:$S$222,17,0)</f>
        <v>#N/A</v>
      </c>
      <c r="R22" s="14" t="s">
        <v>313</v>
      </c>
      <c r="S22" s="14" t="s">
        <v>314</v>
      </c>
      <c r="T22" s="14" t="s">
        <v>322</v>
      </c>
      <c r="U22" s="14" t="s">
        <v>323</v>
      </c>
      <c r="V22" s="14" t="s">
        <v>324</v>
      </c>
      <c r="W22" s="14" t="s">
        <v>318</v>
      </c>
      <c r="X22" s="14" t="s">
        <v>322</v>
      </c>
      <c r="Y22" s="14" t="s">
        <v>47</v>
      </c>
      <c r="Z22" s="14" t="s">
        <v>318</v>
      </c>
    </row>
    <row r="23" s="3" customFormat="1" customHeight="1" spans="1:26">
      <c r="A23" s="7">
        <f t="shared" si="0"/>
        <v>22</v>
      </c>
      <c r="B23" s="8" t="s">
        <v>230</v>
      </c>
      <c r="C23" s="9" t="s">
        <v>304</v>
      </c>
      <c r="D23" s="9" t="s">
        <v>336</v>
      </c>
      <c r="E23" s="10" t="s">
        <v>306</v>
      </c>
      <c r="F23" s="10" t="s">
        <v>63</v>
      </c>
      <c r="G23" s="10" t="s">
        <v>387</v>
      </c>
      <c r="H23" s="7" t="s">
        <v>308</v>
      </c>
      <c r="I23" s="7" t="s">
        <v>309</v>
      </c>
      <c r="J23" s="9" t="s">
        <v>310</v>
      </c>
      <c r="K23" s="9" t="s">
        <v>311</v>
      </c>
      <c r="L23" s="12"/>
      <c r="M23" s="12"/>
      <c r="N23" s="13"/>
      <c r="O23" s="13"/>
      <c r="P23" s="14" t="s">
        <v>312</v>
      </c>
      <c r="Q23" s="12" t="e">
        <f>VLOOKUP(B23,[1]生产人员!$B$2:$S$222,17,0)</f>
        <v>#N/A</v>
      </c>
      <c r="R23" s="14" t="s">
        <v>313</v>
      </c>
      <c r="S23" s="14" t="s">
        <v>314</v>
      </c>
      <c r="T23" s="14" t="s">
        <v>315</v>
      </c>
      <c r="U23" s="14" t="s">
        <v>388</v>
      </c>
      <c r="V23" s="14" t="s">
        <v>389</v>
      </c>
      <c r="W23" s="14" t="s">
        <v>318</v>
      </c>
      <c r="X23" s="14" t="s">
        <v>315</v>
      </c>
      <c r="Y23" s="14" t="s">
        <v>63</v>
      </c>
      <c r="Z23" s="14" t="s">
        <v>318</v>
      </c>
    </row>
    <row r="24" s="3" customFormat="1" customHeight="1" spans="1:26">
      <c r="A24" s="7">
        <f t="shared" si="0"/>
        <v>23</v>
      </c>
      <c r="B24" s="8" t="s">
        <v>140</v>
      </c>
      <c r="C24" s="9" t="s">
        <v>342</v>
      </c>
      <c r="D24" s="9" t="s">
        <v>390</v>
      </c>
      <c r="E24" s="10" t="s">
        <v>306</v>
      </c>
      <c r="F24" s="10" t="s">
        <v>368</v>
      </c>
      <c r="G24" s="10" t="s">
        <v>369</v>
      </c>
      <c r="H24" s="7" t="s">
        <v>308</v>
      </c>
      <c r="I24" s="7" t="s">
        <v>309</v>
      </c>
      <c r="J24" s="9" t="s">
        <v>310</v>
      </c>
      <c r="K24" s="9" t="s">
        <v>311</v>
      </c>
      <c r="L24" s="12"/>
      <c r="M24" s="12"/>
      <c r="N24" s="13"/>
      <c r="O24" s="13"/>
      <c r="P24" s="14" t="s">
        <v>312</v>
      </c>
      <c r="Q24" s="12" t="e">
        <f>VLOOKUP(B24,[1]生产人员!$B$2:$S$222,17,0)</f>
        <v>#N/A</v>
      </c>
      <c r="R24" s="14" t="s">
        <v>313</v>
      </c>
      <c r="S24" s="14" t="s">
        <v>314</v>
      </c>
      <c r="T24" s="14" t="s">
        <v>315</v>
      </c>
      <c r="U24" s="14" t="s">
        <v>370</v>
      </c>
      <c r="V24" s="14" t="s">
        <v>371</v>
      </c>
      <c r="W24" s="14" t="s">
        <v>318</v>
      </c>
      <c r="X24" s="14" t="s">
        <v>315</v>
      </c>
      <c r="Y24" s="14" t="s">
        <v>372</v>
      </c>
      <c r="Z24" s="14" t="s">
        <v>318</v>
      </c>
    </row>
    <row r="25" s="3" customFormat="1" customHeight="1" spans="1:26">
      <c r="A25" s="7">
        <f t="shared" si="0"/>
        <v>24</v>
      </c>
      <c r="B25" s="8" t="s">
        <v>391</v>
      </c>
      <c r="C25" s="9" t="s">
        <v>304</v>
      </c>
      <c r="D25" s="9" t="s">
        <v>336</v>
      </c>
      <c r="E25" s="10" t="s">
        <v>306</v>
      </c>
      <c r="F25" s="10" t="s">
        <v>63</v>
      </c>
      <c r="G25" s="10" t="s">
        <v>387</v>
      </c>
      <c r="H25" s="7" t="s">
        <v>308</v>
      </c>
      <c r="I25" s="7" t="s">
        <v>309</v>
      </c>
      <c r="J25" s="9" t="s">
        <v>310</v>
      </c>
      <c r="K25" s="9" t="s">
        <v>311</v>
      </c>
      <c r="L25" s="12"/>
      <c r="M25" s="12"/>
      <c r="N25" s="13"/>
      <c r="O25" s="13"/>
      <c r="P25" s="14" t="s">
        <v>312</v>
      </c>
      <c r="Q25" s="12" t="e">
        <f>VLOOKUP(B25,[1]生产人员!$B$2:$S$222,17,0)</f>
        <v>#N/A</v>
      </c>
      <c r="R25" s="14" t="s">
        <v>313</v>
      </c>
      <c r="S25" s="14" t="s">
        <v>314</v>
      </c>
      <c r="T25" s="14" t="s">
        <v>315</v>
      </c>
      <c r="U25" s="14" t="s">
        <v>388</v>
      </c>
      <c r="V25" s="14" t="s">
        <v>389</v>
      </c>
      <c r="W25" s="14" t="s">
        <v>318</v>
      </c>
      <c r="X25" s="14" t="s">
        <v>315</v>
      </c>
      <c r="Y25" s="14" t="s">
        <v>63</v>
      </c>
      <c r="Z25" s="14" t="s">
        <v>318</v>
      </c>
    </row>
    <row r="26" s="3" customFormat="1" customHeight="1" spans="1:26">
      <c r="A26" s="7">
        <f t="shared" si="0"/>
        <v>25</v>
      </c>
      <c r="B26" s="8" t="s">
        <v>266</v>
      </c>
      <c r="C26" s="9" t="s">
        <v>304</v>
      </c>
      <c r="D26" s="9" t="s">
        <v>336</v>
      </c>
      <c r="E26" s="10" t="s">
        <v>320</v>
      </c>
      <c r="F26" s="10" t="s">
        <v>374</v>
      </c>
      <c r="G26" s="10" t="s">
        <v>369</v>
      </c>
      <c r="H26" s="7" t="s">
        <v>308</v>
      </c>
      <c r="I26" s="7" t="s">
        <v>309</v>
      </c>
      <c r="J26" s="9" t="s">
        <v>310</v>
      </c>
      <c r="K26" s="9" t="s">
        <v>311</v>
      </c>
      <c r="L26" s="12"/>
      <c r="M26" s="12"/>
      <c r="N26" s="13"/>
      <c r="O26" s="13"/>
      <c r="P26" s="14" t="s">
        <v>312</v>
      </c>
      <c r="Q26" s="12" t="e">
        <f>VLOOKUP(B26,[1]生产人员!$B$2:$S$222,17,0)</f>
        <v>#N/A</v>
      </c>
      <c r="R26" s="14" t="s">
        <v>313</v>
      </c>
      <c r="S26" s="14" t="s">
        <v>314</v>
      </c>
      <c r="T26" s="14" t="s">
        <v>322</v>
      </c>
      <c r="U26" s="14" t="s">
        <v>392</v>
      </c>
      <c r="V26" s="14" t="s">
        <v>393</v>
      </c>
      <c r="W26" s="14" t="s">
        <v>318</v>
      </c>
      <c r="X26" s="14" t="s">
        <v>322</v>
      </c>
      <c r="Y26" s="14" t="s">
        <v>394</v>
      </c>
      <c r="Z26" s="14" t="s">
        <v>318</v>
      </c>
    </row>
    <row r="27" s="3" customFormat="1" customHeight="1" spans="1:26">
      <c r="A27" s="7">
        <f t="shared" si="0"/>
        <v>26</v>
      </c>
      <c r="B27" s="8" t="s">
        <v>395</v>
      </c>
      <c r="C27" s="9" t="s">
        <v>342</v>
      </c>
      <c r="D27" s="9" t="s">
        <v>336</v>
      </c>
      <c r="E27" s="10" t="s">
        <v>320</v>
      </c>
      <c r="F27" s="10" t="s">
        <v>374</v>
      </c>
      <c r="G27" s="10" t="s">
        <v>369</v>
      </c>
      <c r="H27" s="7" t="s">
        <v>308</v>
      </c>
      <c r="I27" s="7" t="s">
        <v>309</v>
      </c>
      <c r="J27" s="9" t="s">
        <v>310</v>
      </c>
      <c r="K27" s="9" t="s">
        <v>311</v>
      </c>
      <c r="L27" s="12"/>
      <c r="M27" s="12"/>
      <c r="N27" s="13"/>
      <c r="O27" s="13"/>
      <c r="P27" s="14" t="s">
        <v>312</v>
      </c>
      <c r="Q27" s="12" t="e">
        <f>VLOOKUP(B27,[1]生产人员!$B$2:$S$222,17,0)</f>
        <v>#N/A</v>
      </c>
      <c r="R27" s="14" t="s">
        <v>313</v>
      </c>
      <c r="S27" s="14" t="s">
        <v>314</v>
      </c>
      <c r="T27" s="14" t="s">
        <v>322</v>
      </c>
      <c r="U27" s="14" t="s">
        <v>392</v>
      </c>
      <c r="V27" s="14" t="s">
        <v>393</v>
      </c>
      <c r="W27" s="14" t="s">
        <v>318</v>
      </c>
      <c r="X27" s="14" t="s">
        <v>322</v>
      </c>
      <c r="Y27" s="14" t="s">
        <v>394</v>
      </c>
      <c r="Z27" s="14" t="s">
        <v>318</v>
      </c>
    </row>
    <row r="28" s="3" customFormat="1" customHeight="1" spans="1:26">
      <c r="A28" s="7">
        <f t="shared" si="0"/>
        <v>27</v>
      </c>
      <c r="B28" s="8" t="s">
        <v>152</v>
      </c>
      <c r="C28" s="9" t="s">
        <v>304</v>
      </c>
      <c r="D28" s="9" t="s">
        <v>336</v>
      </c>
      <c r="E28" s="10" t="s">
        <v>320</v>
      </c>
      <c r="F28" s="10" t="s">
        <v>374</v>
      </c>
      <c r="G28" s="10" t="s">
        <v>369</v>
      </c>
      <c r="H28" s="7" t="s">
        <v>308</v>
      </c>
      <c r="I28" s="7" t="s">
        <v>309</v>
      </c>
      <c r="J28" s="9" t="s">
        <v>310</v>
      </c>
      <c r="K28" s="9" t="s">
        <v>311</v>
      </c>
      <c r="L28" s="12"/>
      <c r="M28" s="12"/>
      <c r="N28" s="13"/>
      <c r="O28" s="13"/>
      <c r="P28" s="14" t="s">
        <v>312</v>
      </c>
      <c r="Q28" s="12" t="e">
        <f>VLOOKUP(B28,[1]生产人员!$B$2:$S$222,17,0)</f>
        <v>#N/A</v>
      </c>
      <c r="R28" s="14" t="s">
        <v>313</v>
      </c>
      <c r="S28" s="14" t="s">
        <v>314</v>
      </c>
      <c r="T28" s="14" t="s">
        <v>322</v>
      </c>
      <c r="U28" s="14" t="s">
        <v>392</v>
      </c>
      <c r="V28" s="14" t="s">
        <v>393</v>
      </c>
      <c r="W28" s="14" t="s">
        <v>318</v>
      </c>
      <c r="X28" s="14" t="s">
        <v>322</v>
      </c>
      <c r="Y28" s="14" t="s">
        <v>394</v>
      </c>
      <c r="Z28" s="14" t="s">
        <v>318</v>
      </c>
    </row>
    <row r="29" s="3" customFormat="1" customHeight="1" spans="1:26">
      <c r="A29" s="7">
        <f t="shared" si="0"/>
        <v>28</v>
      </c>
      <c r="B29" s="8" t="s">
        <v>153</v>
      </c>
      <c r="C29" s="9" t="s">
        <v>304</v>
      </c>
      <c r="D29" s="9" t="s">
        <v>336</v>
      </c>
      <c r="E29" s="10" t="s">
        <v>320</v>
      </c>
      <c r="F29" s="10" t="s">
        <v>374</v>
      </c>
      <c r="G29" s="10" t="s">
        <v>369</v>
      </c>
      <c r="H29" s="7" t="s">
        <v>308</v>
      </c>
      <c r="I29" s="7" t="s">
        <v>309</v>
      </c>
      <c r="J29" s="9" t="s">
        <v>310</v>
      </c>
      <c r="K29" s="9" t="s">
        <v>311</v>
      </c>
      <c r="L29" s="12"/>
      <c r="M29" s="12"/>
      <c r="N29" s="13"/>
      <c r="O29" s="13"/>
      <c r="P29" s="14" t="s">
        <v>312</v>
      </c>
      <c r="Q29" s="12" t="e">
        <f>VLOOKUP(B29,[1]生产人员!$B$2:$S$222,17,0)</f>
        <v>#N/A</v>
      </c>
      <c r="R29" s="14" t="s">
        <v>313</v>
      </c>
      <c r="S29" s="14" t="s">
        <v>314</v>
      </c>
      <c r="T29" s="14" t="s">
        <v>322</v>
      </c>
      <c r="U29" s="14" t="s">
        <v>392</v>
      </c>
      <c r="V29" s="14" t="s">
        <v>393</v>
      </c>
      <c r="W29" s="14" t="s">
        <v>318</v>
      </c>
      <c r="X29" s="14" t="s">
        <v>322</v>
      </c>
      <c r="Y29" s="14" t="s">
        <v>394</v>
      </c>
      <c r="Z29" s="14" t="s">
        <v>318</v>
      </c>
    </row>
    <row r="30" s="3" customFormat="1" customHeight="1" spans="1:26">
      <c r="A30" s="7">
        <f t="shared" si="0"/>
        <v>29</v>
      </c>
      <c r="B30" s="8" t="s">
        <v>144</v>
      </c>
      <c r="C30" s="9" t="s">
        <v>304</v>
      </c>
      <c r="D30" s="9" t="s">
        <v>336</v>
      </c>
      <c r="E30" s="10" t="s">
        <v>306</v>
      </c>
      <c r="F30" s="10" t="s">
        <v>54</v>
      </c>
      <c r="G30" s="10" t="s">
        <v>307</v>
      </c>
      <c r="H30" s="7" t="s">
        <v>308</v>
      </c>
      <c r="I30" s="7" t="s">
        <v>309</v>
      </c>
      <c r="J30" s="9" t="s">
        <v>310</v>
      </c>
      <c r="K30" s="9" t="s">
        <v>311</v>
      </c>
      <c r="L30" s="12"/>
      <c r="M30" s="12"/>
      <c r="N30" s="13"/>
      <c r="O30" s="13"/>
      <c r="P30" s="14" t="s">
        <v>312</v>
      </c>
      <c r="Q30" s="12" t="e">
        <f>VLOOKUP(B30,[1]生产人员!$B$2:$S$222,17,0)</f>
        <v>#N/A</v>
      </c>
      <c r="R30" s="14" t="s">
        <v>313</v>
      </c>
      <c r="S30" s="14" t="s">
        <v>314</v>
      </c>
      <c r="T30" s="14" t="s">
        <v>315</v>
      </c>
      <c r="U30" s="14" t="s">
        <v>316</v>
      </c>
      <c r="V30" s="14" t="s">
        <v>317</v>
      </c>
      <c r="W30" s="14" t="s">
        <v>318</v>
      </c>
      <c r="X30" s="14" t="s">
        <v>315</v>
      </c>
      <c r="Y30" s="14" t="s">
        <v>54</v>
      </c>
      <c r="Z30" s="14" t="s">
        <v>318</v>
      </c>
    </row>
    <row r="31" s="3" customFormat="1" customHeight="1" spans="1:26">
      <c r="A31" s="7">
        <f t="shared" si="0"/>
        <v>30</v>
      </c>
      <c r="B31" s="8" t="s">
        <v>142</v>
      </c>
      <c r="C31" s="9" t="s">
        <v>304</v>
      </c>
      <c r="D31" s="9" t="s">
        <v>336</v>
      </c>
      <c r="E31" s="10" t="s">
        <v>306</v>
      </c>
      <c r="F31" s="10" t="s">
        <v>368</v>
      </c>
      <c r="G31" s="10" t="s">
        <v>369</v>
      </c>
      <c r="H31" s="7" t="s">
        <v>308</v>
      </c>
      <c r="I31" s="7" t="s">
        <v>309</v>
      </c>
      <c r="J31" s="9" t="s">
        <v>310</v>
      </c>
      <c r="K31" s="9" t="s">
        <v>311</v>
      </c>
      <c r="L31" s="12"/>
      <c r="M31" s="12"/>
      <c r="N31" s="13"/>
      <c r="O31" s="13"/>
      <c r="P31" s="14" t="s">
        <v>312</v>
      </c>
      <c r="Q31" s="12" t="e">
        <f>VLOOKUP(B31,[1]生产人员!$B$2:$S$222,17,0)</f>
        <v>#N/A</v>
      </c>
      <c r="R31" s="14" t="s">
        <v>313</v>
      </c>
      <c r="S31" s="14" t="s">
        <v>314</v>
      </c>
      <c r="T31" s="14" t="s">
        <v>315</v>
      </c>
      <c r="U31" s="14" t="s">
        <v>370</v>
      </c>
      <c r="V31" s="14" t="s">
        <v>371</v>
      </c>
      <c r="W31" s="14" t="s">
        <v>318</v>
      </c>
      <c r="X31" s="14" t="s">
        <v>315</v>
      </c>
      <c r="Y31" s="14" t="s">
        <v>372</v>
      </c>
      <c r="Z31" s="14" t="s">
        <v>318</v>
      </c>
    </row>
    <row r="32" s="3" customFormat="1" customHeight="1" spans="1:26">
      <c r="A32" s="7">
        <f t="shared" si="0"/>
        <v>31</v>
      </c>
      <c r="B32" s="8" t="s">
        <v>396</v>
      </c>
      <c r="C32" s="9" t="s">
        <v>342</v>
      </c>
      <c r="D32" s="9" t="s">
        <v>336</v>
      </c>
      <c r="E32" s="10" t="s">
        <v>320</v>
      </c>
      <c r="F32" s="10" t="s">
        <v>374</v>
      </c>
      <c r="G32" s="10" t="s">
        <v>369</v>
      </c>
      <c r="H32" s="7" t="s">
        <v>308</v>
      </c>
      <c r="I32" s="7" t="s">
        <v>309</v>
      </c>
      <c r="J32" s="9" t="s">
        <v>310</v>
      </c>
      <c r="K32" s="9" t="s">
        <v>311</v>
      </c>
      <c r="L32" s="12"/>
      <c r="M32" s="12"/>
      <c r="N32" s="13"/>
      <c r="O32" s="13"/>
      <c r="P32" s="14" t="s">
        <v>312</v>
      </c>
      <c r="Q32" s="12" t="e">
        <f>VLOOKUP(B32,[1]生产人员!$B$2:$S$222,17,0)</f>
        <v>#N/A</v>
      </c>
      <c r="R32" s="14" t="s">
        <v>313</v>
      </c>
      <c r="S32" s="14" t="s">
        <v>314</v>
      </c>
      <c r="T32" s="14" t="s">
        <v>322</v>
      </c>
      <c r="U32" s="14" t="s">
        <v>392</v>
      </c>
      <c r="V32" s="14" t="s">
        <v>393</v>
      </c>
      <c r="W32" s="14" t="s">
        <v>318</v>
      </c>
      <c r="X32" s="14" t="s">
        <v>322</v>
      </c>
      <c r="Y32" s="14" t="s">
        <v>394</v>
      </c>
      <c r="Z32" s="14" t="s">
        <v>318</v>
      </c>
    </row>
    <row r="33" s="3" customFormat="1" customHeight="1" spans="1:26">
      <c r="A33" s="7">
        <f t="shared" si="0"/>
        <v>32</v>
      </c>
      <c r="B33" s="8" t="s">
        <v>397</v>
      </c>
      <c r="C33" s="9" t="s">
        <v>342</v>
      </c>
      <c r="D33" s="9" t="s">
        <v>336</v>
      </c>
      <c r="E33" s="10" t="s">
        <v>378</v>
      </c>
      <c r="F33" s="10" t="s">
        <v>379</v>
      </c>
      <c r="G33" s="10" t="s">
        <v>369</v>
      </c>
      <c r="H33" s="7" t="s">
        <v>308</v>
      </c>
      <c r="I33" s="7" t="s">
        <v>309</v>
      </c>
      <c r="J33" s="9" t="s">
        <v>310</v>
      </c>
      <c r="K33" s="9" t="s">
        <v>311</v>
      </c>
      <c r="L33" s="12"/>
      <c r="M33" s="12"/>
      <c r="N33" s="13"/>
      <c r="O33" s="13"/>
      <c r="P33" s="14" t="s">
        <v>312</v>
      </c>
      <c r="Q33" s="12" t="e">
        <f>VLOOKUP(B33,[1]生产人员!$B$2:$S$222,17,0)</f>
        <v>#N/A</v>
      </c>
      <c r="R33" s="14" t="s">
        <v>313</v>
      </c>
      <c r="S33" s="14" t="s">
        <v>314</v>
      </c>
      <c r="T33" s="14" t="s">
        <v>381</v>
      </c>
      <c r="U33" s="14" t="s">
        <v>398</v>
      </c>
      <c r="V33" s="14" t="s">
        <v>399</v>
      </c>
      <c r="W33" s="14" t="s">
        <v>318</v>
      </c>
      <c r="X33" s="14" t="s">
        <v>381</v>
      </c>
      <c r="Y33" s="14" t="s">
        <v>379</v>
      </c>
      <c r="Z33" s="14" t="s">
        <v>318</v>
      </c>
    </row>
    <row r="34" s="3" customFormat="1" customHeight="1" spans="1:26">
      <c r="A34" s="7">
        <f t="shared" si="0"/>
        <v>33</v>
      </c>
      <c r="B34" s="8" t="s">
        <v>400</v>
      </c>
      <c r="C34" s="9" t="s">
        <v>304</v>
      </c>
      <c r="D34" s="9" t="s">
        <v>336</v>
      </c>
      <c r="E34" s="10" t="s">
        <v>320</v>
      </c>
      <c r="F34" s="10" t="s">
        <v>374</v>
      </c>
      <c r="G34" s="10" t="s">
        <v>369</v>
      </c>
      <c r="H34" s="7" t="s">
        <v>308</v>
      </c>
      <c r="I34" s="7" t="s">
        <v>309</v>
      </c>
      <c r="J34" s="9" t="s">
        <v>310</v>
      </c>
      <c r="K34" s="9" t="s">
        <v>311</v>
      </c>
      <c r="L34" s="12"/>
      <c r="M34" s="12"/>
      <c r="N34" s="13"/>
      <c r="O34" s="13"/>
      <c r="P34" s="14" t="s">
        <v>312</v>
      </c>
      <c r="Q34" s="12" t="e">
        <f>VLOOKUP(B34,[1]生产人员!$B$2:$S$222,17,0)</f>
        <v>#N/A</v>
      </c>
      <c r="R34" s="14" t="s">
        <v>313</v>
      </c>
      <c r="S34" s="14" t="s">
        <v>314</v>
      </c>
      <c r="T34" s="14" t="s">
        <v>322</v>
      </c>
      <c r="U34" s="14" t="s">
        <v>392</v>
      </c>
      <c r="V34" s="14" t="s">
        <v>393</v>
      </c>
      <c r="W34" s="14" t="s">
        <v>318</v>
      </c>
      <c r="X34" s="14" t="s">
        <v>322</v>
      </c>
      <c r="Y34" s="14" t="s">
        <v>394</v>
      </c>
      <c r="Z34" s="14" t="s">
        <v>318</v>
      </c>
    </row>
    <row r="35" s="3" customFormat="1" customHeight="1" spans="1:26">
      <c r="A35" s="7">
        <f t="shared" si="0"/>
        <v>34</v>
      </c>
      <c r="B35" s="8" t="s">
        <v>401</v>
      </c>
      <c r="C35" s="9" t="s">
        <v>304</v>
      </c>
      <c r="D35" s="9" t="s">
        <v>336</v>
      </c>
      <c r="E35" s="10" t="s">
        <v>306</v>
      </c>
      <c r="F35" s="10" t="s">
        <v>63</v>
      </c>
      <c r="G35" s="10" t="s">
        <v>387</v>
      </c>
      <c r="H35" s="7" t="s">
        <v>308</v>
      </c>
      <c r="I35" s="7" t="s">
        <v>309</v>
      </c>
      <c r="J35" s="9" t="s">
        <v>310</v>
      </c>
      <c r="K35" s="9" t="s">
        <v>311</v>
      </c>
      <c r="L35" s="12"/>
      <c r="M35" s="12"/>
      <c r="N35" s="13"/>
      <c r="O35" s="13"/>
      <c r="P35" s="14" t="s">
        <v>312</v>
      </c>
      <c r="Q35" s="12" t="e">
        <f>VLOOKUP(B35,[1]生产人员!$B$2:$S$222,17,0)</f>
        <v>#N/A</v>
      </c>
      <c r="R35" s="14" t="s">
        <v>313</v>
      </c>
      <c r="S35" s="14" t="s">
        <v>314</v>
      </c>
      <c r="T35" s="14" t="s">
        <v>315</v>
      </c>
      <c r="U35" s="14" t="s">
        <v>388</v>
      </c>
      <c r="V35" s="14" t="s">
        <v>389</v>
      </c>
      <c r="W35" s="14" t="s">
        <v>318</v>
      </c>
      <c r="X35" s="14" t="s">
        <v>315</v>
      </c>
      <c r="Y35" s="14" t="s">
        <v>63</v>
      </c>
      <c r="Z35" s="14" t="s">
        <v>318</v>
      </c>
    </row>
    <row r="36" s="3" customFormat="1" customHeight="1" spans="1:26">
      <c r="A36" s="7">
        <f t="shared" si="0"/>
        <v>35</v>
      </c>
      <c r="B36" s="8" t="s">
        <v>402</v>
      </c>
      <c r="C36" s="9" t="s">
        <v>342</v>
      </c>
      <c r="D36" s="9" t="s">
        <v>336</v>
      </c>
      <c r="E36" s="10" t="s">
        <v>306</v>
      </c>
      <c r="F36" s="10" t="s">
        <v>368</v>
      </c>
      <c r="G36" s="10" t="s">
        <v>369</v>
      </c>
      <c r="H36" s="7" t="s">
        <v>308</v>
      </c>
      <c r="I36" s="7" t="s">
        <v>309</v>
      </c>
      <c r="J36" s="9" t="s">
        <v>310</v>
      </c>
      <c r="K36" s="9" t="s">
        <v>311</v>
      </c>
      <c r="L36" s="12"/>
      <c r="M36" s="12"/>
      <c r="N36" s="13"/>
      <c r="O36" s="13"/>
      <c r="P36" s="14" t="s">
        <v>312</v>
      </c>
      <c r="Q36" s="12" t="e">
        <f>VLOOKUP(B36,[1]生产人员!$B$2:$S$222,17,0)</f>
        <v>#N/A</v>
      </c>
      <c r="R36" s="14" t="s">
        <v>313</v>
      </c>
      <c r="S36" s="14" t="s">
        <v>314</v>
      </c>
      <c r="T36" s="14" t="s">
        <v>315</v>
      </c>
      <c r="U36" s="14" t="s">
        <v>370</v>
      </c>
      <c r="V36" s="14" t="s">
        <v>371</v>
      </c>
      <c r="W36" s="14" t="s">
        <v>318</v>
      </c>
      <c r="X36" s="14" t="s">
        <v>315</v>
      </c>
      <c r="Y36" s="14" t="s">
        <v>372</v>
      </c>
      <c r="Z36" s="14" t="s">
        <v>318</v>
      </c>
    </row>
    <row r="37" s="3" customFormat="1" customHeight="1" spans="1:26">
      <c r="A37" s="7">
        <f t="shared" si="0"/>
        <v>36</v>
      </c>
      <c r="B37" s="8" t="s">
        <v>403</v>
      </c>
      <c r="C37" s="9" t="s">
        <v>342</v>
      </c>
      <c r="D37" s="9" t="s">
        <v>336</v>
      </c>
      <c r="E37" s="10" t="s">
        <v>306</v>
      </c>
      <c r="F37" s="10" t="s">
        <v>368</v>
      </c>
      <c r="G37" s="10" t="s">
        <v>369</v>
      </c>
      <c r="H37" s="7" t="s">
        <v>308</v>
      </c>
      <c r="I37" s="7" t="s">
        <v>309</v>
      </c>
      <c r="J37" s="9" t="s">
        <v>310</v>
      </c>
      <c r="K37" s="9" t="s">
        <v>311</v>
      </c>
      <c r="L37" s="12"/>
      <c r="M37" s="12"/>
      <c r="N37" s="13"/>
      <c r="O37" s="13"/>
      <c r="P37" s="14" t="s">
        <v>312</v>
      </c>
      <c r="Q37" s="12" t="e">
        <f>VLOOKUP(B37,[1]生产人员!$B$2:$S$222,17,0)</f>
        <v>#N/A</v>
      </c>
      <c r="R37" s="14" t="s">
        <v>313</v>
      </c>
      <c r="S37" s="14" t="s">
        <v>314</v>
      </c>
      <c r="T37" s="14" t="s">
        <v>315</v>
      </c>
      <c r="U37" s="14" t="s">
        <v>370</v>
      </c>
      <c r="V37" s="14" t="s">
        <v>371</v>
      </c>
      <c r="W37" s="14" t="s">
        <v>318</v>
      </c>
      <c r="X37" s="14" t="s">
        <v>315</v>
      </c>
      <c r="Y37" s="14" t="s">
        <v>372</v>
      </c>
      <c r="Z37" s="14" t="s">
        <v>318</v>
      </c>
    </row>
    <row r="38" s="3" customFormat="1" customHeight="1" spans="1:26">
      <c r="A38" s="7">
        <f t="shared" si="0"/>
        <v>37</v>
      </c>
      <c r="B38" s="8" t="s">
        <v>141</v>
      </c>
      <c r="C38" s="9" t="s">
        <v>304</v>
      </c>
      <c r="D38" s="9" t="s">
        <v>336</v>
      </c>
      <c r="E38" s="10" t="s">
        <v>306</v>
      </c>
      <c r="F38" s="10" t="s">
        <v>368</v>
      </c>
      <c r="G38" s="10" t="s">
        <v>369</v>
      </c>
      <c r="H38" s="7" t="s">
        <v>308</v>
      </c>
      <c r="I38" s="7" t="s">
        <v>309</v>
      </c>
      <c r="J38" s="9" t="s">
        <v>310</v>
      </c>
      <c r="K38" s="9" t="s">
        <v>311</v>
      </c>
      <c r="L38" s="12"/>
      <c r="M38" s="12"/>
      <c r="N38" s="13"/>
      <c r="O38" s="13"/>
      <c r="P38" s="14" t="s">
        <v>312</v>
      </c>
      <c r="Q38" s="12" t="e">
        <f>VLOOKUP(B38,[1]生产人员!$B$2:$S$222,17,0)</f>
        <v>#N/A</v>
      </c>
      <c r="R38" s="14" t="s">
        <v>313</v>
      </c>
      <c r="S38" s="14" t="s">
        <v>314</v>
      </c>
      <c r="T38" s="14" t="s">
        <v>315</v>
      </c>
      <c r="U38" s="14" t="s">
        <v>370</v>
      </c>
      <c r="V38" s="14" t="s">
        <v>371</v>
      </c>
      <c r="W38" s="14" t="s">
        <v>318</v>
      </c>
      <c r="X38" s="14" t="s">
        <v>315</v>
      </c>
      <c r="Y38" s="14" t="s">
        <v>372</v>
      </c>
      <c r="Z38" s="14" t="s">
        <v>318</v>
      </c>
    </row>
    <row r="39" s="3" customFormat="1" customHeight="1" spans="1:26">
      <c r="A39" s="7">
        <f t="shared" si="0"/>
        <v>38</v>
      </c>
      <c r="B39" s="8" t="s">
        <v>404</v>
      </c>
      <c r="C39" s="9" t="s">
        <v>304</v>
      </c>
      <c r="D39" s="9" t="s">
        <v>336</v>
      </c>
      <c r="E39" s="10" t="s">
        <v>306</v>
      </c>
      <c r="F39" s="10" t="s">
        <v>54</v>
      </c>
      <c r="G39" s="10" t="s">
        <v>307</v>
      </c>
      <c r="H39" s="7" t="s">
        <v>308</v>
      </c>
      <c r="I39" s="7" t="s">
        <v>309</v>
      </c>
      <c r="J39" s="9" t="s">
        <v>310</v>
      </c>
      <c r="K39" s="9" t="s">
        <v>311</v>
      </c>
      <c r="L39" s="12"/>
      <c r="M39" s="12"/>
      <c r="N39" s="13"/>
      <c r="O39" s="13"/>
      <c r="P39" s="14" t="s">
        <v>312</v>
      </c>
      <c r="Q39" s="12" t="e">
        <f>VLOOKUP(B39,[1]生产人员!$B$2:$S$222,17,0)</f>
        <v>#N/A</v>
      </c>
      <c r="R39" s="14" t="s">
        <v>313</v>
      </c>
      <c r="S39" s="14" t="s">
        <v>314</v>
      </c>
      <c r="T39" s="14" t="s">
        <v>315</v>
      </c>
      <c r="U39" s="14" t="s">
        <v>316</v>
      </c>
      <c r="V39" s="14" t="s">
        <v>317</v>
      </c>
      <c r="W39" s="14" t="s">
        <v>318</v>
      </c>
      <c r="X39" s="14" t="s">
        <v>315</v>
      </c>
      <c r="Y39" s="14" t="s">
        <v>54</v>
      </c>
      <c r="Z39" s="14" t="s">
        <v>318</v>
      </c>
    </row>
    <row r="40" s="3" customFormat="1" customHeight="1" spans="1:26">
      <c r="A40" s="7">
        <f t="shared" si="0"/>
        <v>39</v>
      </c>
      <c r="B40" s="8" t="s">
        <v>405</v>
      </c>
      <c r="C40" s="9" t="s">
        <v>304</v>
      </c>
      <c r="D40" s="9" t="s">
        <v>336</v>
      </c>
      <c r="E40" s="10" t="s">
        <v>306</v>
      </c>
      <c r="F40" s="10" t="s">
        <v>368</v>
      </c>
      <c r="G40" s="10" t="s">
        <v>369</v>
      </c>
      <c r="H40" s="7" t="s">
        <v>308</v>
      </c>
      <c r="I40" s="7" t="s">
        <v>309</v>
      </c>
      <c r="J40" s="9" t="s">
        <v>310</v>
      </c>
      <c r="K40" s="9" t="s">
        <v>311</v>
      </c>
      <c r="L40" s="12"/>
      <c r="M40" s="12"/>
      <c r="N40" s="13"/>
      <c r="O40" s="13"/>
      <c r="P40" s="14" t="s">
        <v>312</v>
      </c>
      <c r="Q40" s="12" t="e">
        <f>VLOOKUP(B40,[1]生产人员!$B$2:$S$222,17,0)</f>
        <v>#N/A</v>
      </c>
      <c r="R40" s="14" t="s">
        <v>313</v>
      </c>
      <c r="S40" s="14" t="s">
        <v>314</v>
      </c>
      <c r="T40" s="14" t="s">
        <v>315</v>
      </c>
      <c r="U40" s="14" t="s">
        <v>370</v>
      </c>
      <c r="V40" s="14" t="s">
        <v>371</v>
      </c>
      <c r="W40" s="14" t="s">
        <v>318</v>
      </c>
      <c r="X40" s="14" t="s">
        <v>315</v>
      </c>
      <c r="Y40" s="14" t="s">
        <v>372</v>
      </c>
      <c r="Z40" s="14" t="s">
        <v>318</v>
      </c>
    </row>
    <row r="41" s="3" customFormat="1" customHeight="1" spans="1:26">
      <c r="A41" s="7">
        <f t="shared" si="0"/>
        <v>40</v>
      </c>
      <c r="B41" s="8" t="s">
        <v>406</v>
      </c>
      <c r="C41" s="9" t="s">
        <v>304</v>
      </c>
      <c r="D41" s="9" t="s">
        <v>336</v>
      </c>
      <c r="E41" s="10" t="s">
        <v>306</v>
      </c>
      <c r="F41" s="10" t="s">
        <v>368</v>
      </c>
      <c r="G41" s="10" t="s">
        <v>369</v>
      </c>
      <c r="H41" s="7" t="s">
        <v>308</v>
      </c>
      <c r="I41" s="7" t="s">
        <v>309</v>
      </c>
      <c r="J41" s="9" t="s">
        <v>310</v>
      </c>
      <c r="K41" s="9" t="s">
        <v>311</v>
      </c>
      <c r="L41" s="12"/>
      <c r="M41" s="12"/>
      <c r="N41" s="13"/>
      <c r="O41" s="13"/>
      <c r="P41" s="14" t="s">
        <v>312</v>
      </c>
      <c r="Q41" s="12" t="e">
        <f>VLOOKUP(B41,[1]生产人员!$B$2:$S$222,17,0)</f>
        <v>#N/A</v>
      </c>
      <c r="R41" s="14" t="s">
        <v>313</v>
      </c>
      <c r="S41" s="14" t="s">
        <v>314</v>
      </c>
      <c r="T41" s="14" t="s">
        <v>315</v>
      </c>
      <c r="U41" s="14" t="s">
        <v>370</v>
      </c>
      <c r="V41" s="14" t="s">
        <v>371</v>
      </c>
      <c r="W41" s="14" t="s">
        <v>318</v>
      </c>
      <c r="X41" s="14" t="s">
        <v>315</v>
      </c>
      <c r="Y41" s="14" t="s">
        <v>372</v>
      </c>
      <c r="Z41" s="14" t="s">
        <v>318</v>
      </c>
    </row>
    <row r="42" s="3" customFormat="1" customHeight="1" spans="1:26">
      <c r="A42" s="7">
        <f t="shared" si="0"/>
        <v>41</v>
      </c>
      <c r="B42" s="8" t="s">
        <v>407</v>
      </c>
      <c r="C42" s="9" t="s">
        <v>304</v>
      </c>
      <c r="D42" s="9" t="s">
        <v>336</v>
      </c>
      <c r="E42" s="10" t="s">
        <v>306</v>
      </c>
      <c r="F42" s="10" t="s">
        <v>63</v>
      </c>
      <c r="G42" s="10" t="s">
        <v>387</v>
      </c>
      <c r="H42" s="7" t="s">
        <v>308</v>
      </c>
      <c r="I42" s="7" t="s">
        <v>309</v>
      </c>
      <c r="J42" s="9" t="s">
        <v>310</v>
      </c>
      <c r="K42" s="9" t="s">
        <v>311</v>
      </c>
      <c r="L42" s="12"/>
      <c r="M42" s="12"/>
      <c r="N42" s="13"/>
      <c r="O42" s="13"/>
      <c r="P42" s="14" t="s">
        <v>312</v>
      </c>
      <c r="Q42" s="12" t="e">
        <f>VLOOKUP(B42,[1]生产人员!$B$2:$S$222,17,0)</f>
        <v>#N/A</v>
      </c>
      <c r="R42" s="14" t="s">
        <v>313</v>
      </c>
      <c r="S42" s="14" t="s">
        <v>314</v>
      </c>
      <c r="T42" s="14" t="s">
        <v>315</v>
      </c>
      <c r="U42" s="14" t="s">
        <v>388</v>
      </c>
      <c r="V42" s="14" t="s">
        <v>389</v>
      </c>
      <c r="W42" s="14" t="s">
        <v>318</v>
      </c>
      <c r="X42" s="14" t="s">
        <v>315</v>
      </c>
      <c r="Y42" s="14" t="s">
        <v>63</v>
      </c>
      <c r="Z42" s="14" t="s">
        <v>318</v>
      </c>
    </row>
    <row r="43" s="3" customFormat="1" customHeight="1" spans="1:26">
      <c r="A43" s="7">
        <f t="shared" si="0"/>
        <v>42</v>
      </c>
      <c r="B43" s="8" t="s">
        <v>154</v>
      </c>
      <c r="C43" s="9" t="s">
        <v>304</v>
      </c>
      <c r="D43" s="9" t="s">
        <v>336</v>
      </c>
      <c r="E43" s="10" t="s">
        <v>320</v>
      </c>
      <c r="F43" s="10" t="s">
        <v>374</v>
      </c>
      <c r="G43" s="10" t="s">
        <v>369</v>
      </c>
      <c r="H43" s="7" t="s">
        <v>308</v>
      </c>
      <c r="I43" s="7" t="s">
        <v>309</v>
      </c>
      <c r="J43" s="9" t="s">
        <v>310</v>
      </c>
      <c r="K43" s="9" t="s">
        <v>311</v>
      </c>
      <c r="L43" s="12"/>
      <c r="M43" s="12"/>
      <c r="N43" s="13"/>
      <c r="O43" s="13"/>
      <c r="P43" s="14" t="s">
        <v>312</v>
      </c>
      <c r="Q43" s="12" t="e">
        <f>VLOOKUP(B43,[1]生产人员!$B$2:$S$222,17,0)</f>
        <v>#N/A</v>
      </c>
      <c r="R43" s="14" t="s">
        <v>313</v>
      </c>
      <c r="S43" s="14" t="s">
        <v>314</v>
      </c>
      <c r="T43" s="14" t="s">
        <v>322</v>
      </c>
      <c r="U43" s="14" t="s">
        <v>392</v>
      </c>
      <c r="V43" s="14" t="s">
        <v>393</v>
      </c>
      <c r="W43" s="14" t="s">
        <v>318</v>
      </c>
      <c r="X43" s="14" t="s">
        <v>322</v>
      </c>
      <c r="Y43" s="14" t="s">
        <v>394</v>
      </c>
      <c r="Z43" s="14" t="s">
        <v>318</v>
      </c>
    </row>
    <row r="44" s="3" customFormat="1" customHeight="1" spans="1:26">
      <c r="A44" s="7">
        <f t="shared" si="0"/>
        <v>43</v>
      </c>
      <c r="B44" s="8" t="s">
        <v>151</v>
      </c>
      <c r="C44" s="9" t="s">
        <v>304</v>
      </c>
      <c r="D44" s="9" t="s">
        <v>336</v>
      </c>
      <c r="E44" s="10" t="s">
        <v>378</v>
      </c>
      <c r="F44" s="10" t="s">
        <v>408</v>
      </c>
      <c r="G44" s="10" t="s">
        <v>22</v>
      </c>
      <c r="H44" s="7" t="s">
        <v>308</v>
      </c>
      <c r="I44" s="7" t="s">
        <v>309</v>
      </c>
      <c r="J44" s="9" t="s">
        <v>310</v>
      </c>
      <c r="K44" s="9" t="s">
        <v>311</v>
      </c>
      <c r="L44" s="12"/>
      <c r="M44" s="12"/>
      <c r="N44" s="13"/>
      <c r="O44" s="13"/>
      <c r="P44" s="14" t="s">
        <v>312</v>
      </c>
      <c r="Q44" s="12" t="e">
        <f>VLOOKUP(B44,[1]生产人员!$B$2:$S$222,17,0)</f>
        <v>#N/A</v>
      </c>
      <c r="R44" s="14" t="s">
        <v>313</v>
      </c>
      <c r="S44" s="14" t="s">
        <v>314</v>
      </c>
      <c r="T44" s="14" t="s">
        <v>381</v>
      </c>
      <c r="U44" s="14" t="s">
        <v>409</v>
      </c>
      <c r="V44" s="14" t="s">
        <v>410</v>
      </c>
      <c r="W44" s="14" t="s">
        <v>318</v>
      </c>
      <c r="X44" s="14" t="s">
        <v>381</v>
      </c>
      <c r="Y44" s="14" t="s">
        <v>408</v>
      </c>
      <c r="Z44" s="14" t="s">
        <v>318</v>
      </c>
    </row>
  </sheetData>
  <conditionalFormatting sqref="B1">
    <cfRule type="duplicateValues" dxfId="0" priority="306"/>
    <cfRule type="duplicateValues" dxfId="2" priority="304"/>
    <cfRule type="duplicateValues" dxfId="0" priority="303"/>
  </conditionalFormatting>
  <conditionalFormatting sqref="D1">
    <cfRule type="duplicateValues" dxfId="0" priority="295"/>
    <cfRule type="duplicateValues" dxfId="2" priority="298"/>
    <cfRule type="duplicateValues" dxfId="0" priority="299"/>
  </conditionalFormatting>
  <conditionalFormatting sqref="B2">
    <cfRule type="duplicateValues" dxfId="0" priority="294"/>
    <cfRule type="duplicateValues" dxfId="2" priority="168"/>
    <cfRule type="duplicateValues" dxfId="0" priority="126"/>
  </conditionalFormatting>
  <conditionalFormatting sqref="B5">
    <cfRule type="duplicateValues" dxfId="0" priority="40"/>
    <cfRule type="duplicateValues" dxfId="2" priority="166"/>
    <cfRule type="duplicateValues" dxfId="0" priority="208"/>
  </conditionalFormatting>
  <conditionalFormatting sqref="B6">
    <cfRule type="duplicateValues" dxfId="0" priority="39"/>
    <cfRule type="duplicateValues" dxfId="2" priority="165"/>
    <cfRule type="duplicateValues" dxfId="0" priority="207"/>
  </conditionalFormatting>
  <conditionalFormatting sqref="B7">
    <cfRule type="duplicateValues" dxfId="0" priority="38"/>
    <cfRule type="duplicateValues" dxfId="2" priority="164"/>
    <cfRule type="duplicateValues" dxfId="0" priority="206"/>
  </conditionalFormatting>
  <conditionalFormatting sqref="B8">
    <cfRule type="duplicateValues" dxfId="0" priority="37"/>
    <cfRule type="duplicateValues" dxfId="2" priority="163"/>
    <cfRule type="duplicateValues" dxfId="0" priority="205"/>
  </conditionalFormatting>
  <conditionalFormatting sqref="B9">
    <cfRule type="duplicateValues" dxfId="0" priority="36"/>
    <cfRule type="duplicateValues" dxfId="2" priority="162"/>
    <cfRule type="duplicateValues" dxfId="0" priority="204"/>
  </conditionalFormatting>
  <conditionalFormatting sqref="B10">
    <cfRule type="duplicateValues" dxfId="0" priority="35"/>
    <cfRule type="duplicateValues" dxfId="2" priority="161"/>
    <cfRule type="duplicateValues" dxfId="0" priority="203"/>
  </conditionalFormatting>
  <conditionalFormatting sqref="B11">
    <cfRule type="duplicateValues" dxfId="0" priority="34"/>
    <cfRule type="duplicateValues" dxfId="2" priority="160"/>
    <cfRule type="duplicateValues" dxfId="0" priority="202"/>
  </conditionalFormatting>
  <conditionalFormatting sqref="B12">
    <cfRule type="duplicateValues" dxfId="0" priority="33"/>
    <cfRule type="duplicateValues" dxfId="2" priority="159"/>
    <cfRule type="duplicateValues" dxfId="0" priority="201"/>
  </conditionalFormatting>
  <conditionalFormatting sqref="B13">
    <cfRule type="duplicateValues" dxfId="0" priority="32"/>
    <cfRule type="duplicateValues" dxfId="2" priority="158"/>
    <cfRule type="duplicateValues" dxfId="0" priority="200"/>
  </conditionalFormatting>
  <conditionalFormatting sqref="B14">
    <cfRule type="duplicateValues" dxfId="0" priority="31"/>
    <cfRule type="duplicateValues" dxfId="2" priority="157"/>
    <cfRule type="duplicateValues" dxfId="0" priority="199"/>
  </conditionalFormatting>
  <conditionalFormatting sqref="B15">
    <cfRule type="duplicateValues" dxfId="0" priority="30"/>
    <cfRule type="duplicateValues" dxfId="2" priority="156"/>
    <cfRule type="duplicateValues" dxfId="0" priority="198"/>
  </conditionalFormatting>
  <conditionalFormatting sqref="B16">
    <cfRule type="duplicateValues" dxfId="0" priority="29"/>
    <cfRule type="duplicateValues" dxfId="2" priority="155"/>
    <cfRule type="duplicateValues" dxfId="0" priority="197"/>
  </conditionalFormatting>
  <conditionalFormatting sqref="B17">
    <cfRule type="duplicateValues" dxfId="0" priority="28"/>
    <cfRule type="duplicateValues" dxfId="2" priority="154"/>
    <cfRule type="duplicateValues" dxfId="0" priority="196"/>
  </conditionalFormatting>
  <conditionalFormatting sqref="B18">
    <cfRule type="duplicateValues" dxfId="0" priority="27"/>
    <cfRule type="duplicateValues" dxfId="2" priority="153"/>
    <cfRule type="duplicateValues" dxfId="0" priority="195"/>
  </conditionalFormatting>
  <conditionalFormatting sqref="B19">
    <cfRule type="duplicateValues" dxfId="0" priority="26"/>
    <cfRule type="duplicateValues" dxfId="2" priority="152"/>
    <cfRule type="duplicateValues" dxfId="0" priority="194"/>
  </conditionalFormatting>
  <conditionalFormatting sqref="B20">
    <cfRule type="duplicateValues" dxfId="0" priority="25"/>
    <cfRule type="duplicateValues" dxfId="2" priority="151"/>
    <cfRule type="duplicateValues" dxfId="0" priority="193"/>
  </conditionalFormatting>
  <conditionalFormatting sqref="B21">
    <cfRule type="duplicateValues" dxfId="0" priority="24"/>
    <cfRule type="duplicateValues" dxfId="2" priority="150"/>
    <cfRule type="duplicateValues" dxfId="0" priority="192"/>
  </conditionalFormatting>
  <conditionalFormatting sqref="B22">
    <cfRule type="duplicateValues" dxfId="0" priority="23"/>
    <cfRule type="duplicateValues" dxfId="2" priority="149"/>
    <cfRule type="duplicateValues" dxfId="0" priority="191"/>
  </conditionalFormatting>
  <conditionalFormatting sqref="B23">
    <cfRule type="duplicateValues" dxfId="0" priority="22"/>
    <cfRule type="duplicateValues" dxfId="2" priority="148"/>
    <cfRule type="duplicateValues" dxfId="0" priority="190"/>
  </conditionalFormatting>
  <conditionalFormatting sqref="B24">
    <cfRule type="duplicateValues" dxfId="0" priority="21"/>
    <cfRule type="duplicateValues" dxfId="2" priority="147"/>
    <cfRule type="duplicateValues" dxfId="0" priority="189"/>
  </conditionalFormatting>
  <conditionalFormatting sqref="B25">
    <cfRule type="duplicateValues" dxfId="0" priority="20"/>
    <cfRule type="duplicateValues" dxfId="2" priority="146"/>
    <cfRule type="duplicateValues" dxfId="0" priority="188"/>
  </conditionalFormatting>
  <conditionalFormatting sqref="B26">
    <cfRule type="duplicateValues" dxfId="0" priority="19"/>
    <cfRule type="duplicateValues" dxfId="2" priority="145"/>
    <cfRule type="duplicateValues" dxfId="0" priority="187"/>
  </conditionalFormatting>
  <conditionalFormatting sqref="B27">
    <cfRule type="duplicateValues" dxfId="0" priority="18"/>
    <cfRule type="duplicateValues" dxfId="2" priority="144"/>
    <cfRule type="duplicateValues" dxfId="0" priority="186"/>
  </conditionalFormatting>
  <conditionalFormatting sqref="B28">
    <cfRule type="duplicateValues" dxfId="0" priority="17"/>
    <cfRule type="duplicateValues" dxfId="2" priority="143"/>
    <cfRule type="duplicateValues" dxfId="0" priority="185"/>
  </conditionalFormatting>
  <conditionalFormatting sqref="B29">
    <cfRule type="duplicateValues" dxfId="0" priority="16"/>
    <cfRule type="duplicateValues" dxfId="2" priority="142"/>
    <cfRule type="duplicateValues" dxfId="0" priority="184"/>
  </conditionalFormatting>
  <conditionalFormatting sqref="B30">
    <cfRule type="duplicateValues" dxfId="0" priority="15"/>
    <cfRule type="duplicateValues" dxfId="2" priority="141"/>
    <cfRule type="duplicateValues" dxfId="0" priority="183"/>
  </conditionalFormatting>
  <conditionalFormatting sqref="B31">
    <cfRule type="duplicateValues" dxfId="0" priority="14"/>
    <cfRule type="duplicateValues" dxfId="2" priority="140"/>
    <cfRule type="duplicateValues" dxfId="0" priority="182"/>
  </conditionalFormatting>
  <conditionalFormatting sqref="B32">
    <cfRule type="duplicateValues" dxfId="0" priority="13"/>
    <cfRule type="duplicateValues" dxfId="2" priority="139"/>
    <cfRule type="duplicateValues" dxfId="0" priority="181"/>
  </conditionalFormatting>
  <conditionalFormatting sqref="B33">
    <cfRule type="duplicateValues" dxfId="0" priority="12"/>
    <cfRule type="duplicateValues" dxfId="2" priority="138"/>
    <cfRule type="duplicateValues" dxfId="0" priority="180"/>
  </conditionalFormatting>
  <conditionalFormatting sqref="B34">
    <cfRule type="duplicateValues" dxfId="0" priority="11"/>
    <cfRule type="duplicateValues" dxfId="2" priority="137"/>
    <cfRule type="duplicateValues" dxfId="0" priority="179"/>
  </conditionalFormatting>
  <conditionalFormatting sqref="B35">
    <cfRule type="duplicateValues" dxfId="0" priority="10"/>
    <cfRule type="duplicateValues" dxfId="2" priority="136"/>
    <cfRule type="duplicateValues" dxfId="0" priority="178"/>
  </conditionalFormatting>
  <conditionalFormatting sqref="B36">
    <cfRule type="duplicateValues" dxfId="0" priority="9"/>
    <cfRule type="duplicateValues" dxfId="2" priority="135"/>
    <cfRule type="duplicateValues" dxfId="0" priority="177"/>
  </conditionalFormatting>
  <conditionalFormatting sqref="B37">
    <cfRule type="duplicateValues" dxfId="0" priority="8"/>
    <cfRule type="duplicateValues" dxfId="2" priority="134"/>
    <cfRule type="duplicateValues" dxfId="0" priority="176"/>
  </conditionalFormatting>
  <conditionalFormatting sqref="B38">
    <cfRule type="duplicateValues" dxfId="0" priority="7"/>
    <cfRule type="duplicateValues" dxfId="2" priority="133"/>
    <cfRule type="duplicateValues" dxfId="0" priority="175"/>
  </conditionalFormatting>
  <conditionalFormatting sqref="B39">
    <cfRule type="duplicateValues" dxfId="0" priority="6"/>
    <cfRule type="duplicateValues" dxfId="2" priority="132"/>
    <cfRule type="duplicateValues" dxfId="0" priority="174"/>
  </conditionalFormatting>
  <conditionalFormatting sqref="B40">
    <cfRule type="duplicateValues" dxfId="0" priority="5"/>
    <cfRule type="duplicateValues" dxfId="2" priority="131"/>
    <cfRule type="duplicateValues" dxfId="0" priority="173"/>
  </conditionalFormatting>
  <conditionalFormatting sqref="B41">
    <cfRule type="duplicateValues" dxfId="0" priority="4"/>
    <cfRule type="duplicateValues" dxfId="2" priority="130"/>
    <cfRule type="duplicateValues" dxfId="0" priority="172"/>
  </conditionalFormatting>
  <conditionalFormatting sqref="B42">
    <cfRule type="duplicateValues" dxfId="0" priority="3"/>
    <cfRule type="duplicateValues" dxfId="2" priority="129"/>
    <cfRule type="duplicateValues" dxfId="0" priority="171"/>
  </conditionalFormatting>
  <conditionalFormatting sqref="B43">
    <cfRule type="duplicateValues" dxfId="0" priority="2"/>
    <cfRule type="duplicateValues" dxfId="2" priority="128"/>
    <cfRule type="duplicateValues" dxfId="0" priority="170"/>
  </conditionalFormatting>
  <conditionalFormatting sqref="B44">
    <cfRule type="duplicateValues" dxfId="0" priority="1"/>
    <cfRule type="duplicateValues" dxfId="2" priority="127"/>
    <cfRule type="duplicateValues" dxfId="0" priority="169"/>
  </conditionalFormatting>
  <conditionalFormatting sqref="B3:B4">
    <cfRule type="duplicateValues" dxfId="0" priority="41"/>
    <cfRule type="duplicateValues" dxfId="2" priority="167"/>
    <cfRule type="duplicateValues" dxfId="0" priority="209"/>
  </conditionalFormatting>
  <dataValidations count="9">
    <dataValidation type="list" allowBlank="1" showInputMessage="1" showErrorMessage="1" sqref="C1 C10 C22">
      <formula1>"男,女"</formula1>
    </dataValidation>
    <dataValidation type="list" allowBlank="1" showInputMessage="1" showErrorMessage="1" sqref="H1">
      <formula1>"北京,河北,西安,长春,湖南,成都,潍坊"</formula1>
    </dataValidation>
    <dataValidation type="list" allowBlank="1" showInputMessage="1" showErrorMessage="1" sqref="I1">
      <formula1>"正式工,劳务外包人员,退休返聘,劳务派遣,临时工"</formula1>
    </dataValidation>
    <dataValidation allowBlank="1" showInputMessage="1" showErrorMessage="1" sqref="C2:D2 C3:C9 C11:C21 C25:C44 D3:D44"/>
    <dataValidation type="list" allowBlank="1" showInputMessage="1" showErrorMessage="1" sqref="H2 H25 H4:H8 H10:H22">
      <formula1>"北京,河北,西安,长春,湖南,成都,潍坊,其他"</formula1>
    </dataValidation>
    <dataValidation type="list" allowBlank="1" showInputMessage="1" showErrorMessage="1" sqref="F19">
      <formula1>"焊接车间,座椅总装车间,发泡车间,注塑车间,底座装配车间,电泳车间,缝纫车间,后视镜组装车间,喷涂车间"</formula1>
    </dataValidation>
    <dataValidation type="list" allowBlank="1" showInputMessage="1" showErrorMessage="1" sqref="I2:I44">
      <formula1>"正式工,劳务工,劳务派遣,临时工"</formula1>
    </dataValidation>
    <dataValidation type="list" allowBlank="1" showInputMessage="1" showErrorMessage="1" sqref="J1:J44">
      <formula1>"管理类,人力类,财务类,办公室,行政类,物业类,技术类,采购类,生产类,质量类,销售类,售后类,其他职能类"</formula1>
    </dataValidation>
    <dataValidation type="list" allowBlank="1" showInputMessage="1" showErrorMessage="1" sqref="K1:K44">
      <formula1>"直接人员,间接人员"</formula1>
    </dataValidation>
  </dataValidations>
  <pageMargins left="0.75" right="0.75" top="1" bottom="1" header="0.5" footer="0.5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D69"/>
  <sheetViews>
    <sheetView workbookViewId="0">
      <selection activeCell="L20" sqref="L20"/>
    </sheetView>
  </sheetViews>
  <sheetFormatPr defaultColWidth="9" defaultRowHeight="13.5" outlineLevelCol="3"/>
  <sheetData>
    <row r="2" ht="16.5" spans="2:4">
      <c r="B2" t="s">
        <v>151</v>
      </c>
      <c r="C2" s="2">
        <v>3810.4</v>
      </c>
      <c r="D2">
        <f t="shared" ref="D2:D65" si="0">ROUND(C2,2)</f>
        <v>3810.4</v>
      </c>
    </row>
    <row r="3" spans="2:4">
      <c r="B3" t="s">
        <v>140</v>
      </c>
      <c r="C3">
        <v>4252.2</v>
      </c>
      <c r="D3">
        <f t="shared" si="0"/>
        <v>4252.2</v>
      </c>
    </row>
    <row r="4" spans="2:4">
      <c r="B4" t="s">
        <v>141</v>
      </c>
      <c r="C4">
        <v>5399.65</v>
      </c>
      <c r="D4">
        <f t="shared" si="0"/>
        <v>5399.65</v>
      </c>
    </row>
    <row r="5" spans="2:4">
      <c r="B5" t="s">
        <v>142</v>
      </c>
      <c r="C5">
        <v>5682</v>
      </c>
      <c r="D5">
        <f t="shared" si="0"/>
        <v>5682</v>
      </c>
    </row>
    <row r="6" spans="2:4">
      <c r="B6" t="s">
        <v>144</v>
      </c>
      <c r="C6">
        <v>6806.5</v>
      </c>
      <c r="D6">
        <f t="shared" si="0"/>
        <v>6806.5</v>
      </c>
    </row>
    <row r="7" spans="2:4">
      <c r="B7" t="s">
        <v>143</v>
      </c>
      <c r="C7">
        <v>6628.5</v>
      </c>
      <c r="D7">
        <f t="shared" si="0"/>
        <v>6628.5</v>
      </c>
    </row>
    <row r="8" spans="2:4">
      <c r="B8" t="s">
        <v>134</v>
      </c>
      <c r="C8">
        <v>7325.25321888412</v>
      </c>
      <c r="D8">
        <f t="shared" si="0"/>
        <v>7325.25</v>
      </c>
    </row>
    <row r="9" spans="2:4">
      <c r="B9" t="s">
        <v>137</v>
      </c>
      <c r="C9">
        <v>7909</v>
      </c>
      <c r="D9">
        <f t="shared" si="0"/>
        <v>7909</v>
      </c>
    </row>
    <row r="10" spans="2:4">
      <c r="B10" t="s">
        <v>138</v>
      </c>
      <c r="C10">
        <v>7651.55</v>
      </c>
      <c r="D10">
        <f t="shared" si="0"/>
        <v>7651.55</v>
      </c>
    </row>
    <row r="11" spans="2:4">
      <c r="B11" t="s">
        <v>136</v>
      </c>
      <c r="C11">
        <v>7458.85</v>
      </c>
      <c r="D11">
        <f t="shared" si="0"/>
        <v>7458.85</v>
      </c>
    </row>
    <row r="12" spans="2:4">
      <c r="B12" t="s">
        <v>139</v>
      </c>
      <c r="C12">
        <v>10929.336629497</v>
      </c>
      <c r="D12">
        <f t="shared" si="0"/>
        <v>10929.34</v>
      </c>
    </row>
    <row r="13" spans="2:4">
      <c r="B13" t="s">
        <v>145</v>
      </c>
      <c r="C13">
        <v>6150.1</v>
      </c>
      <c r="D13">
        <f t="shared" si="0"/>
        <v>6150.1</v>
      </c>
    </row>
    <row r="14" spans="2:4">
      <c r="B14" t="s">
        <v>150</v>
      </c>
      <c r="C14">
        <v>4584</v>
      </c>
      <c r="D14">
        <f t="shared" si="0"/>
        <v>4584</v>
      </c>
    </row>
    <row r="15" spans="4:4">
      <c r="D15">
        <f t="shared" si="0"/>
        <v>0</v>
      </c>
    </row>
    <row r="16" spans="2:4">
      <c r="B16" t="s">
        <v>152</v>
      </c>
      <c r="C16">
        <v>6642</v>
      </c>
      <c r="D16">
        <f t="shared" si="0"/>
        <v>6642</v>
      </c>
    </row>
    <row r="17" spans="2:4">
      <c r="B17" t="s">
        <v>153</v>
      </c>
      <c r="C17">
        <v>5599</v>
      </c>
      <c r="D17">
        <f t="shared" si="0"/>
        <v>5599</v>
      </c>
    </row>
    <row r="18" spans="2:4">
      <c r="B18" t="s">
        <v>154</v>
      </c>
      <c r="C18">
        <v>4975</v>
      </c>
      <c r="D18">
        <f t="shared" si="0"/>
        <v>4975</v>
      </c>
    </row>
    <row r="19" spans="2:4">
      <c r="B19" t="s">
        <v>149</v>
      </c>
      <c r="C19">
        <v>4290</v>
      </c>
      <c r="D19">
        <f t="shared" si="0"/>
        <v>4290</v>
      </c>
    </row>
    <row r="20" spans="2:4">
      <c r="B20" t="s">
        <v>148</v>
      </c>
      <c r="C20">
        <v>2227.5</v>
      </c>
      <c r="D20">
        <f t="shared" si="0"/>
        <v>2227.5</v>
      </c>
    </row>
    <row r="21" spans="4:4">
      <c r="D21">
        <f t="shared" si="0"/>
        <v>0</v>
      </c>
    </row>
    <row r="22" customFormat="1" spans="4:4">
      <c r="D22">
        <f t="shared" si="0"/>
        <v>0</v>
      </c>
    </row>
    <row r="23" spans="4:4">
      <c r="D23">
        <f t="shared" si="0"/>
        <v>0</v>
      </c>
    </row>
    <row r="24" spans="4:4">
      <c r="D24">
        <f t="shared" si="0"/>
        <v>0</v>
      </c>
    </row>
    <row r="25" spans="4:4">
      <c r="D25">
        <f t="shared" si="0"/>
        <v>0</v>
      </c>
    </row>
    <row r="26" spans="4:4">
      <c r="D26">
        <f t="shared" si="0"/>
        <v>0</v>
      </c>
    </row>
    <row r="27" spans="4:4">
      <c r="D27">
        <f t="shared" si="0"/>
        <v>0</v>
      </c>
    </row>
    <row r="28" spans="4:4">
      <c r="D28">
        <f t="shared" si="0"/>
        <v>0</v>
      </c>
    </row>
    <row r="29" spans="4:4">
      <c r="D29">
        <f t="shared" si="0"/>
        <v>0</v>
      </c>
    </row>
    <row r="30" spans="4:4">
      <c r="D30">
        <f t="shared" si="0"/>
        <v>0</v>
      </c>
    </row>
    <row r="31" spans="4:4">
      <c r="D31">
        <f t="shared" si="0"/>
        <v>0</v>
      </c>
    </row>
    <row r="32" spans="4:4">
      <c r="D32">
        <f t="shared" si="0"/>
        <v>0</v>
      </c>
    </row>
    <row r="33" spans="4:4">
      <c r="D33">
        <f t="shared" si="0"/>
        <v>0</v>
      </c>
    </row>
    <row r="34" spans="4:4">
      <c r="D34">
        <f t="shared" si="0"/>
        <v>0</v>
      </c>
    </row>
    <row r="35" spans="4:4">
      <c r="D35">
        <f t="shared" si="0"/>
        <v>0</v>
      </c>
    </row>
    <row r="36" spans="4:4">
      <c r="D36">
        <f t="shared" si="0"/>
        <v>0</v>
      </c>
    </row>
    <row r="37" s="1" customFormat="1" spans="4:4">
      <c r="D37" s="1">
        <f t="shared" si="0"/>
        <v>0</v>
      </c>
    </row>
    <row r="38" spans="4:4">
      <c r="D38">
        <f t="shared" si="0"/>
        <v>0</v>
      </c>
    </row>
    <row r="39" spans="4:4">
      <c r="D39">
        <f t="shared" si="0"/>
        <v>0</v>
      </c>
    </row>
    <row r="40" spans="4:4">
      <c r="D40">
        <f t="shared" si="0"/>
        <v>0</v>
      </c>
    </row>
    <row r="41" spans="4:4">
      <c r="D41">
        <f t="shared" si="0"/>
        <v>0</v>
      </c>
    </row>
    <row r="42" spans="4:4">
      <c r="D42">
        <f t="shared" si="0"/>
        <v>0</v>
      </c>
    </row>
    <row r="43" spans="4:4">
      <c r="D43">
        <f t="shared" si="0"/>
        <v>0</v>
      </c>
    </row>
    <row r="44" spans="4:4">
      <c r="D44">
        <f t="shared" si="0"/>
        <v>0</v>
      </c>
    </row>
    <row r="45" spans="4:4">
      <c r="D45">
        <f t="shared" si="0"/>
        <v>0</v>
      </c>
    </row>
    <row r="46" spans="4:4">
      <c r="D46">
        <f t="shared" si="0"/>
        <v>0</v>
      </c>
    </row>
    <row r="47" spans="4:4">
      <c r="D47">
        <f t="shared" si="0"/>
        <v>0</v>
      </c>
    </row>
    <row r="48" spans="4:4">
      <c r="D48">
        <f t="shared" si="0"/>
        <v>0</v>
      </c>
    </row>
    <row r="49" spans="4:4">
      <c r="D49">
        <f t="shared" si="0"/>
        <v>0</v>
      </c>
    </row>
    <row r="50" spans="4:4">
      <c r="D50">
        <f t="shared" si="0"/>
        <v>0</v>
      </c>
    </row>
    <row r="51" spans="4:4">
      <c r="D51">
        <f t="shared" si="0"/>
        <v>0</v>
      </c>
    </row>
    <row r="52" spans="4:4">
      <c r="D52">
        <f t="shared" si="0"/>
        <v>0</v>
      </c>
    </row>
    <row r="53" spans="4:4">
      <c r="D53">
        <f t="shared" si="0"/>
        <v>0</v>
      </c>
    </row>
    <row r="54" spans="4:4">
      <c r="D54">
        <f t="shared" si="0"/>
        <v>0</v>
      </c>
    </row>
    <row r="55" spans="4:4">
      <c r="D55">
        <f t="shared" si="0"/>
        <v>0</v>
      </c>
    </row>
    <row r="56" spans="4:4">
      <c r="D56">
        <f t="shared" si="0"/>
        <v>0</v>
      </c>
    </row>
    <row r="57" spans="4:4">
      <c r="D57">
        <f t="shared" si="0"/>
        <v>0</v>
      </c>
    </row>
    <row r="58" spans="4:4">
      <c r="D58">
        <f t="shared" si="0"/>
        <v>0</v>
      </c>
    </row>
    <row r="59" spans="4:4">
      <c r="D59">
        <f t="shared" si="0"/>
        <v>0</v>
      </c>
    </row>
    <row r="60" spans="4:4">
      <c r="D60">
        <f t="shared" si="0"/>
        <v>0</v>
      </c>
    </row>
    <row r="61" spans="4:4">
      <c r="D61">
        <f t="shared" si="0"/>
        <v>0</v>
      </c>
    </row>
    <row r="62" spans="4:4">
      <c r="D62">
        <f t="shared" si="0"/>
        <v>0</v>
      </c>
    </row>
    <row r="63" spans="4:4">
      <c r="D63">
        <f t="shared" si="0"/>
        <v>0</v>
      </c>
    </row>
    <row r="64" spans="4:4">
      <c r="D64">
        <f t="shared" si="0"/>
        <v>0</v>
      </c>
    </row>
    <row r="65" spans="4:4">
      <c r="D65">
        <f t="shared" si="0"/>
        <v>0</v>
      </c>
    </row>
    <row r="66" spans="4:4">
      <c r="D66">
        <f>ROUND(C66,2)</f>
        <v>0</v>
      </c>
    </row>
    <row r="67" spans="4:4">
      <c r="D67">
        <f>ROUND(C67,2)</f>
        <v>0</v>
      </c>
    </row>
    <row r="68" spans="4:4">
      <c r="D68">
        <f>ROUND(C68,2)</f>
        <v>0</v>
      </c>
    </row>
    <row r="69" spans="4:4">
      <c r="D69">
        <f>ROUND(C69,2)</f>
        <v>0</v>
      </c>
    </row>
  </sheetData>
  <sortState ref="J2:J69">
    <sortCondition ref="J2"/>
  </sortState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6:P46"/>
  <sheetViews>
    <sheetView workbookViewId="0">
      <selection activeCell="P6" sqref="P6:P12"/>
    </sheetView>
  </sheetViews>
  <sheetFormatPr defaultColWidth="9" defaultRowHeight="13.5"/>
  <sheetData>
    <row r="6" spans="6:16">
      <c r="F6" t="s">
        <v>73</v>
      </c>
      <c r="H6">
        <v>120</v>
      </c>
      <c r="I6" t="s">
        <v>223</v>
      </c>
      <c r="K6" t="s">
        <v>226</v>
      </c>
      <c r="O6" t="s">
        <v>192</v>
      </c>
      <c r="P6" t="s">
        <v>30</v>
      </c>
    </row>
    <row r="7" spans="6:16">
      <c r="F7" t="s">
        <v>112</v>
      </c>
      <c r="I7" t="s">
        <v>227</v>
      </c>
      <c r="K7" t="s">
        <v>226</v>
      </c>
      <c r="O7" t="s">
        <v>192</v>
      </c>
      <c r="P7" t="s">
        <v>31</v>
      </c>
    </row>
    <row r="8" spans="6:16">
      <c r="F8" t="s">
        <v>29</v>
      </c>
      <c r="H8">
        <v>-50</v>
      </c>
      <c r="I8" t="s">
        <v>229</v>
      </c>
      <c r="K8" t="s">
        <v>226</v>
      </c>
      <c r="O8" t="s">
        <v>192</v>
      </c>
      <c r="P8" t="s">
        <v>32</v>
      </c>
    </row>
    <row r="9" spans="6:16">
      <c r="F9" t="s">
        <v>56</v>
      </c>
      <c r="I9" t="s">
        <v>232</v>
      </c>
      <c r="K9" t="s">
        <v>226</v>
      </c>
      <c r="O9" t="s">
        <v>192</v>
      </c>
      <c r="P9" t="s">
        <v>33</v>
      </c>
    </row>
    <row r="10" spans="6:16">
      <c r="F10" t="s">
        <v>411</v>
      </c>
      <c r="I10">
        <v>0.8</v>
      </c>
      <c r="K10" t="s">
        <v>226</v>
      </c>
      <c r="O10" t="s">
        <v>192</v>
      </c>
      <c r="P10" t="s">
        <v>35</v>
      </c>
    </row>
    <row r="11" spans="6:16">
      <c r="F11" t="s">
        <v>74</v>
      </c>
      <c r="I11">
        <v>0.8</v>
      </c>
      <c r="K11" t="s">
        <v>226</v>
      </c>
      <c r="O11" t="s">
        <v>192</v>
      </c>
      <c r="P11" t="s">
        <v>27</v>
      </c>
    </row>
    <row r="12" spans="6:16">
      <c r="F12" t="s">
        <v>134</v>
      </c>
      <c r="H12">
        <v>232</v>
      </c>
      <c r="I12" t="s">
        <v>237</v>
      </c>
      <c r="K12" t="s">
        <v>226</v>
      </c>
      <c r="O12" t="s">
        <v>206</v>
      </c>
      <c r="P12" t="s">
        <v>37</v>
      </c>
    </row>
    <row r="13" spans="6:11">
      <c r="F13" t="s">
        <v>86</v>
      </c>
      <c r="H13">
        <v>180</v>
      </c>
      <c r="I13" t="s">
        <v>223</v>
      </c>
      <c r="K13" t="s">
        <v>226</v>
      </c>
    </row>
    <row r="14" spans="6:11">
      <c r="F14" t="s">
        <v>58</v>
      </c>
      <c r="I14" t="s">
        <v>227</v>
      </c>
      <c r="K14" t="s">
        <v>226</v>
      </c>
    </row>
    <row r="15" spans="6:11">
      <c r="F15" t="s">
        <v>75</v>
      </c>
      <c r="I15">
        <v>0.8</v>
      </c>
      <c r="K15" t="s">
        <v>226</v>
      </c>
    </row>
    <row r="16" spans="6:11">
      <c r="F16" t="s">
        <v>142</v>
      </c>
      <c r="H16">
        <v>-20</v>
      </c>
      <c r="I16" t="s">
        <v>241</v>
      </c>
      <c r="K16" t="s">
        <v>226</v>
      </c>
    </row>
    <row r="17" spans="6:11">
      <c r="F17" t="s">
        <v>77</v>
      </c>
      <c r="I17">
        <v>0.8</v>
      </c>
      <c r="K17" t="s">
        <v>226</v>
      </c>
    </row>
    <row r="18" spans="6:11">
      <c r="F18" t="s">
        <v>77</v>
      </c>
      <c r="H18">
        <v>140</v>
      </c>
      <c r="I18" t="s">
        <v>223</v>
      </c>
      <c r="K18" t="s">
        <v>226</v>
      </c>
    </row>
    <row r="19" spans="6:11">
      <c r="F19" t="s">
        <v>143</v>
      </c>
      <c r="H19">
        <v>-100</v>
      </c>
      <c r="I19" t="s">
        <v>245</v>
      </c>
      <c r="K19" t="s">
        <v>226</v>
      </c>
    </row>
    <row r="20" spans="6:11">
      <c r="F20" t="s">
        <v>143</v>
      </c>
      <c r="H20">
        <v>-20</v>
      </c>
      <c r="I20" t="s">
        <v>247</v>
      </c>
      <c r="K20" t="s">
        <v>226</v>
      </c>
    </row>
    <row r="21" spans="6:11">
      <c r="F21" t="s">
        <v>102</v>
      </c>
      <c r="H21">
        <v>120</v>
      </c>
      <c r="I21" t="s">
        <v>249</v>
      </c>
      <c r="K21" t="s">
        <v>226</v>
      </c>
    </row>
    <row r="22" spans="6:11">
      <c r="F22" t="s">
        <v>40</v>
      </c>
      <c r="I22">
        <v>0.8</v>
      </c>
      <c r="K22" t="s">
        <v>226</v>
      </c>
    </row>
    <row r="23" spans="6:11">
      <c r="F23" t="s">
        <v>67</v>
      </c>
      <c r="I23" t="s">
        <v>253</v>
      </c>
      <c r="K23" t="s">
        <v>226</v>
      </c>
    </row>
    <row r="24" spans="6:11">
      <c r="F24" t="s">
        <v>67</v>
      </c>
      <c r="H24">
        <v>-30</v>
      </c>
      <c r="I24" t="s">
        <v>255</v>
      </c>
      <c r="K24" t="s">
        <v>226</v>
      </c>
    </row>
    <row r="25" spans="6:11">
      <c r="F25" t="s">
        <v>106</v>
      </c>
      <c r="H25">
        <v>120</v>
      </c>
      <c r="I25" t="s">
        <v>249</v>
      </c>
      <c r="K25" t="s">
        <v>226</v>
      </c>
    </row>
    <row r="26" spans="6:11">
      <c r="F26" t="s">
        <v>82</v>
      </c>
      <c r="H26">
        <v>540</v>
      </c>
      <c r="I26" t="s">
        <v>223</v>
      </c>
      <c r="K26" t="s">
        <v>226</v>
      </c>
    </row>
    <row r="27" spans="6:11">
      <c r="F27" t="s">
        <v>68</v>
      </c>
      <c r="I27" t="s">
        <v>253</v>
      </c>
      <c r="K27" t="s">
        <v>226</v>
      </c>
    </row>
    <row r="28" spans="6:11">
      <c r="F28" t="s">
        <v>109</v>
      </c>
      <c r="H28">
        <v>220</v>
      </c>
      <c r="I28" t="s">
        <v>249</v>
      </c>
      <c r="K28" t="s">
        <v>226</v>
      </c>
    </row>
    <row r="29" spans="6:11">
      <c r="F29" t="s">
        <v>141</v>
      </c>
      <c r="H29">
        <v>-20</v>
      </c>
      <c r="I29" t="s">
        <v>280</v>
      </c>
      <c r="K29" t="s">
        <v>226</v>
      </c>
    </row>
    <row r="30" spans="6:11">
      <c r="F30" t="s">
        <v>259</v>
      </c>
      <c r="I30">
        <v>0.8</v>
      </c>
      <c r="K30" t="s">
        <v>226</v>
      </c>
    </row>
    <row r="31" spans="6:11">
      <c r="F31" t="s">
        <v>89</v>
      </c>
      <c r="I31" t="s">
        <v>227</v>
      </c>
      <c r="K31" t="s">
        <v>226</v>
      </c>
    </row>
    <row r="32" spans="6:11">
      <c r="F32" t="s">
        <v>136</v>
      </c>
      <c r="H32">
        <v>546</v>
      </c>
      <c r="I32" t="s">
        <v>237</v>
      </c>
      <c r="K32" t="s">
        <v>226</v>
      </c>
    </row>
    <row r="33" spans="6:11">
      <c r="F33" t="s">
        <v>118</v>
      </c>
      <c r="I33" t="s">
        <v>260</v>
      </c>
      <c r="K33" t="s">
        <v>226</v>
      </c>
    </row>
    <row r="34" spans="6:11">
      <c r="F34" t="s">
        <v>130</v>
      </c>
      <c r="I34">
        <v>0.8</v>
      </c>
      <c r="K34" t="s">
        <v>226</v>
      </c>
    </row>
    <row r="35" spans="6:11">
      <c r="F35" t="s">
        <v>144</v>
      </c>
      <c r="H35">
        <v>-30</v>
      </c>
      <c r="I35" t="s">
        <v>247</v>
      </c>
      <c r="K35" t="s">
        <v>226</v>
      </c>
    </row>
    <row r="36" spans="6:11">
      <c r="F36" t="s">
        <v>27</v>
      </c>
      <c r="I36">
        <v>0.8</v>
      </c>
      <c r="K36" t="s">
        <v>226</v>
      </c>
    </row>
    <row r="37" spans="6:11">
      <c r="F37" t="s">
        <v>121</v>
      </c>
      <c r="I37">
        <v>0.8</v>
      </c>
      <c r="K37" t="s">
        <v>226</v>
      </c>
    </row>
    <row r="38" spans="6:11">
      <c r="F38" t="s">
        <v>100</v>
      </c>
      <c r="H38">
        <v>120</v>
      </c>
      <c r="I38" t="s">
        <v>249</v>
      </c>
      <c r="K38" t="s">
        <v>226</v>
      </c>
    </row>
    <row r="39" spans="6:11">
      <c r="F39" t="s">
        <v>263</v>
      </c>
      <c r="I39">
        <v>0.8</v>
      </c>
      <c r="K39" t="s">
        <v>226</v>
      </c>
    </row>
    <row r="40" spans="6:11">
      <c r="F40" t="s">
        <v>69</v>
      </c>
      <c r="H40">
        <v>260</v>
      </c>
      <c r="I40" t="s">
        <v>223</v>
      </c>
      <c r="K40" t="s">
        <v>226</v>
      </c>
    </row>
    <row r="41" spans="6:11">
      <c r="F41" t="s">
        <v>107</v>
      </c>
      <c r="H41">
        <v>120</v>
      </c>
      <c r="I41" t="s">
        <v>249</v>
      </c>
      <c r="K41" t="s">
        <v>226</v>
      </c>
    </row>
    <row r="42" spans="6:11">
      <c r="F42" t="s">
        <v>45</v>
      </c>
      <c r="I42" t="s">
        <v>267</v>
      </c>
      <c r="K42" t="s">
        <v>226</v>
      </c>
    </row>
    <row r="43" spans="6:11">
      <c r="F43" t="s">
        <v>111</v>
      </c>
      <c r="H43">
        <v>150</v>
      </c>
      <c r="I43" t="s">
        <v>268</v>
      </c>
      <c r="K43" t="s">
        <v>226</v>
      </c>
    </row>
    <row r="44" spans="6:11">
      <c r="F44" t="s">
        <v>125</v>
      </c>
      <c r="H44">
        <v>50</v>
      </c>
      <c r="I44" t="s">
        <v>270</v>
      </c>
      <c r="K44" t="s">
        <v>226</v>
      </c>
    </row>
    <row r="45" spans="6:11">
      <c r="F45" t="s">
        <v>131</v>
      </c>
      <c r="I45">
        <v>0.8</v>
      </c>
      <c r="K45" t="s">
        <v>226</v>
      </c>
    </row>
    <row r="46" spans="6:11">
      <c r="F46" t="s">
        <v>71</v>
      </c>
      <c r="H46">
        <v>140</v>
      </c>
      <c r="I46" t="s">
        <v>223</v>
      </c>
      <c r="K46" t="s">
        <v>226</v>
      </c>
    </row>
  </sheetData>
  <autoFilter xmlns:etc="http://www.wps.cn/officeDocument/2017/etCustomData" ref="O1:P46" etc:filterBottomFollowUsedRange="0">
    <extLst/>
  </autoFilter>
  <sortState ref="O6:P46">
    <sortCondition ref="O6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劳务费</vt:lpstr>
      <vt:lpstr>考勤</vt:lpstr>
      <vt:lpstr>奖惩</vt:lpstr>
      <vt:lpstr>工龄工资</vt:lpstr>
      <vt:lpstr>工资计提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WuYanxia</cp:lastModifiedBy>
  <dcterms:created xsi:type="dcterms:W3CDTF">2006-09-13T11:21:00Z</dcterms:created>
  <dcterms:modified xsi:type="dcterms:W3CDTF">2025-08-28T10:10:01Z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  <property fmtid="{D5CDD505-2E9C-101B-9397-08002B2CF9AE}" pid="5" name="ICV">
    <vt:lpwstr>1999EE79F88B4410AEEF62403DFF452B_13</vt:lpwstr>
  </property>
</Properties>
</file>