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60"/>
  </bookViews>
  <sheets>
    <sheet name="M8&amp;M10螺栓-2024年" sheetId="1" r:id="rId1"/>
    <sheet name="M8&amp;M10螺栓-2025" sheetId="9" state="hidden" r:id="rId2"/>
    <sheet name="螺栓位置明细" sheetId="6" r:id="rId3"/>
    <sheet name="实验报告" sheetId="12" r:id="rId4"/>
    <sheet name="报价单" sheetId="13" r:id="rId5"/>
    <sheet name="Sheet1" sheetId="7" state="hidden" r:id="rId6"/>
  </sheets>
  <definedNames>
    <definedName name="_xlnm._FilterDatabase" localSheetId="2" hidden="1">螺栓位置明细!$A$1:$G$8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<sst xmlns="http://schemas.openxmlformats.org/spreadsheetml/2006/main" count="338" uniqueCount="69">
  <si>
    <t>河北工厂</t>
  </si>
  <si>
    <t>上锐</t>
  </si>
  <si>
    <t>固耐安</t>
  </si>
  <si>
    <t>北京三浦</t>
  </si>
  <si>
    <t>物料号</t>
  </si>
  <si>
    <t xml:space="preserve">描述 </t>
  </si>
  <si>
    <t>图示</t>
  </si>
  <si>
    <t>2024年使用量</t>
  </si>
  <si>
    <t>供应商</t>
  </si>
  <si>
    <t>价格</t>
  </si>
  <si>
    <t>2024年费用</t>
  </si>
  <si>
    <t>BFA0000130</t>
  </si>
  <si>
    <t>M8*20六角头螺栓</t>
  </si>
  <si>
    <t/>
  </si>
  <si>
    <t>BFA0000044</t>
  </si>
  <si>
    <t>六角法兰带齿螺栓M8*20镀黑锌</t>
  </si>
  <si>
    <t>需要新开发</t>
  </si>
  <si>
    <t>BFA0000012</t>
  </si>
  <si>
    <t>外方螺栓(黑)M8*25</t>
  </si>
  <si>
    <t>BFA0010178</t>
  </si>
  <si>
    <t>六角法兰带齿螺栓M8*25镀黑锌</t>
  </si>
  <si>
    <t>BFA0000011</t>
  </si>
  <si>
    <t>六角头螺栓M10*25黑</t>
  </si>
  <si>
    <t>BFA0000006</t>
  </si>
  <si>
    <t>平垫圈φ10黑色</t>
  </si>
  <si>
    <t>BFA0000009</t>
  </si>
  <si>
    <t>弹簧垫圈φ10黑色</t>
  </si>
  <si>
    <t>人工穿螺栓的费用0.05/个</t>
  </si>
  <si>
    <t>BFA0010177</t>
  </si>
  <si>
    <t>六角法兰带齿螺栓M10*20镀黑锌</t>
  </si>
  <si>
    <t>2024年至今费用</t>
  </si>
  <si>
    <t>BFA0010019</t>
  </si>
  <si>
    <t>内六角花形低圆柱头螺钉M10*20黑色达克罗，带防松胶</t>
  </si>
  <si>
    <t>未税价</t>
  </si>
  <si>
    <t>90天账期</t>
  </si>
  <si>
    <t>款到发货</t>
  </si>
  <si>
    <t>2025年1-7月份使用量</t>
  </si>
  <si>
    <t>2025年1-7月份费用</t>
  </si>
  <si>
    <t>人工穿螺栓的费用0.03/个</t>
  </si>
  <si>
    <t>座椅</t>
  </si>
  <si>
    <t>组件</t>
  </si>
  <si>
    <t>组件描述1</t>
  </si>
  <si>
    <t>组件描述2</t>
  </si>
  <si>
    <t>每件需求量</t>
  </si>
  <si>
    <t>固定位置</t>
  </si>
  <si>
    <t>B40L后排座椅</t>
  </si>
  <si>
    <t>六角头螺栓</t>
  </si>
  <si>
    <t>M10*25黑</t>
  </si>
  <si>
    <t>靠背总成与座垫总成连接</t>
  </si>
  <si>
    <t>重卡主副驾座椅</t>
  </si>
  <si>
    <t>调角器与底座连接
靠背骨架与调角器连接</t>
  </si>
  <si>
    <t>3.0平台座椅</t>
  </si>
  <si>
    <t>内六角花形低圆柱头螺钉</t>
  </si>
  <si>
    <t>M10*20镀黑锌</t>
  </si>
  <si>
    <t>靠背骨架与底座连接</t>
  </si>
  <si>
    <t>轻卡主背和副背座椅</t>
  </si>
  <si>
    <t>M8*25黑</t>
  </si>
  <si>
    <t>折叠器与骨架固定</t>
  </si>
  <si>
    <t>轻卡主背座椅</t>
  </si>
  <si>
    <t>扶手支架与骨架固定</t>
  </si>
  <si>
    <t>M8*20黑</t>
  </si>
  <si>
    <t>轻卡主驾座椅</t>
  </si>
  <si>
    <t>靠背骨架与底座固定</t>
  </si>
  <si>
    <t>使用8颗北京三浦的M10*20的螺栓</t>
  </si>
  <si>
    <t>使用8颗上锐的M10*20的螺栓</t>
  </si>
  <si>
    <t>使用8颗固耐安的M10*20的螺栓
使用2颗三浦的M8*20的螺栓和固耐安2颗M8*20的螺栓</t>
  </si>
  <si>
    <t>QAD</t>
  </si>
  <si>
    <t>描述</t>
  </si>
  <si>
    <t>内六角花形低圆柱头螺钉M10*20镀黑锌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</si>
</sst>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  <numFmt numFmtId="177" formatCode="0_);[Red]\(0\)"/>
    <numFmt numFmtId="178" formatCode="0.000_);[Red]\(0.000\)"/>
    <numFmt numFmtId="179" formatCode="0.00_);[Red]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color rgb="FF000000"/>
      <name val="Microsoft Sans Serif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8"/>
      <color rgb="FF0000FF"/>
      <name val="Microsoft Sans Serif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0" borderId="0"/>
  </cellStyleXfs>
  <cellXfs count="4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/>
    <xf numFmtId="0" fontId="0" fillId="0" borderId="0" xfId="0" applyAlignment="1">
      <alignment horizontal="center"/>
    </xf>
    <xf numFmtId="0" fontId="4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0" fillId="0" borderId="0" xfId="0" applyFill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 wrapText="1"/>
    </xf>
    <xf numFmtId="178" fontId="0" fillId="0" borderId="5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8" fontId="0" fillId="4" borderId="0" xfId="0" applyNumberFormat="1" applyFill="1" applyAlignment="1">
      <alignment horizontal="center" vertical="center"/>
    </xf>
    <xf numFmtId="179" fontId="0" fillId="5" borderId="0" xfId="0" applyNumberFormat="1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9" fontId="0" fillId="0" borderId="0" xfId="0" applyNumberFormat="1"/>
    <xf numFmtId="179" fontId="0" fillId="0" borderId="5" xfId="0" applyNumberForma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10" fontId="0" fillId="0" borderId="0" xfId="0" applyNumberForma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www.wps.cn/officeDocument/2021/sharedlinks" Target="sharedlinks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7.pn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7" Type="http://schemas.openxmlformats.org/officeDocument/2006/relationships/image" Target="../media/image18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5" Type="http://schemas.openxmlformats.org/officeDocument/2006/relationships/image" Target="../media/image11.png"/><Relationship Id="rId4" Type="http://schemas.openxmlformats.org/officeDocument/2006/relationships/image" Target="../media/image10.png"/><Relationship Id="rId3" Type="http://schemas.openxmlformats.org/officeDocument/2006/relationships/image" Target="../media/image7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138430</xdr:colOff>
      <xdr:row>2</xdr:row>
      <xdr:rowOff>42545</xdr:rowOff>
    </xdr:from>
    <xdr:to>
      <xdr:col>2</xdr:col>
      <xdr:colOff>756920</xdr:colOff>
      <xdr:row>2</xdr:row>
      <xdr:rowOff>588010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5430" y="1185545"/>
          <a:ext cx="618490" cy="54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167005</xdr:colOff>
      <xdr:row>3</xdr:row>
      <xdr:rowOff>71755</xdr:rowOff>
    </xdr:from>
    <xdr:to>
      <xdr:col>2</xdr:col>
      <xdr:colOff>659765</xdr:colOff>
      <xdr:row>3</xdr:row>
      <xdr:rowOff>530225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34005" y="1849755"/>
          <a:ext cx="492760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138430</xdr:colOff>
      <xdr:row>7</xdr:row>
      <xdr:rowOff>42545</xdr:rowOff>
    </xdr:from>
    <xdr:to>
      <xdr:col>2</xdr:col>
      <xdr:colOff>756920</xdr:colOff>
      <xdr:row>7</xdr:row>
      <xdr:rowOff>588010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5430" y="3668395"/>
          <a:ext cx="618490" cy="54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167005</xdr:colOff>
      <xdr:row>8</xdr:row>
      <xdr:rowOff>71755</xdr:rowOff>
    </xdr:from>
    <xdr:to>
      <xdr:col>2</xdr:col>
      <xdr:colOff>659765</xdr:colOff>
      <xdr:row>8</xdr:row>
      <xdr:rowOff>530225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34005" y="4332605"/>
          <a:ext cx="492760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167005</xdr:colOff>
      <xdr:row>16</xdr:row>
      <xdr:rowOff>71755</xdr:rowOff>
    </xdr:from>
    <xdr:to>
      <xdr:col>2</xdr:col>
      <xdr:colOff>659765</xdr:colOff>
      <xdr:row>16</xdr:row>
      <xdr:rowOff>530225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34005" y="8720455"/>
          <a:ext cx="492760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142875</xdr:colOff>
      <xdr:row>13</xdr:row>
      <xdr:rowOff>120650</xdr:rowOff>
    </xdr:from>
    <xdr:to>
      <xdr:col>2</xdr:col>
      <xdr:colOff>773430</xdr:colOff>
      <xdr:row>13</xdr:row>
      <xdr:rowOff>527685</xdr:rowOff>
    </xdr:to>
    <xdr:pic>
      <xdr:nvPicPr>
        <xdr:cNvPr id="5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09875" y="6864350"/>
          <a:ext cx="630555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62865</xdr:colOff>
      <xdr:row>14</xdr:row>
      <xdr:rowOff>72390</xdr:rowOff>
    </xdr:from>
    <xdr:to>
      <xdr:col>2</xdr:col>
      <xdr:colOff>780415</xdr:colOff>
      <xdr:row>14</xdr:row>
      <xdr:rowOff>527050</xdr:rowOff>
    </xdr:to>
    <xdr:pic>
      <xdr:nvPicPr>
        <xdr:cNvPr id="6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29865" y="7451090"/>
          <a:ext cx="717550" cy="454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12</xdr:row>
      <xdr:rowOff>82550</xdr:rowOff>
    </xdr:from>
    <xdr:to>
      <xdr:col>2</xdr:col>
      <xdr:colOff>755015</xdr:colOff>
      <xdr:row>12</xdr:row>
      <xdr:rowOff>517525</xdr:rowOff>
    </xdr:to>
    <xdr:pic>
      <xdr:nvPicPr>
        <xdr:cNvPr id="7" name="图片 3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762250" y="6191250"/>
          <a:ext cx="659765" cy="434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167005</xdr:colOff>
      <xdr:row>21</xdr:row>
      <xdr:rowOff>71755</xdr:rowOff>
    </xdr:from>
    <xdr:to>
      <xdr:col>2</xdr:col>
      <xdr:colOff>659765</xdr:colOff>
      <xdr:row>21</xdr:row>
      <xdr:rowOff>530225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34005" y="11203305"/>
          <a:ext cx="492760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232410</xdr:colOff>
      <xdr:row>20</xdr:row>
      <xdr:rowOff>151765</xdr:rowOff>
    </xdr:from>
    <xdr:to>
      <xdr:col>2</xdr:col>
      <xdr:colOff>686435</xdr:colOff>
      <xdr:row>20</xdr:row>
      <xdr:rowOff>571500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899410" y="10648315"/>
          <a:ext cx="454025" cy="419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138430</xdr:colOff>
      <xdr:row>2</xdr:row>
      <xdr:rowOff>42545</xdr:rowOff>
    </xdr:from>
    <xdr:to>
      <xdr:col>2</xdr:col>
      <xdr:colOff>756920</xdr:colOff>
      <xdr:row>2</xdr:row>
      <xdr:rowOff>588010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5430" y="1185545"/>
          <a:ext cx="618490" cy="54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167005</xdr:colOff>
      <xdr:row>3</xdr:row>
      <xdr:rowOff>71755</xdr:rowOff>
    </xdr:from>
    <xdr:to>
      <xdr:col>2</xdr:col>
      <xdr:colOff>659765</xdr:colOff>
      <xdr:row>3</xdr:row>
      <xdr:rowOff>530225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34005" y="1849755"/>
          <a:ext cx="492760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138430</xdr:colOff>
      <xdr:row>7</xdr:row>
      <xdr:rowOff>42545</xdr:rowOff>
    </xdr:from>
    <xdr:to>
      <xdr:col>2</xdr:col>
      <xdr:colOff>756920</xdr:colOff>
      <xdr:row>7</xdr:row>
      <xdr:rowOff>588010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5430" y="3668395"/>
          <a:ext cx="618490" cy="54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167005</xdr:colOff>
      <xdr:row>8</xdr:row>
      <xdr:rowOff>71755</xdr:rowOff>
    </xdr:from>
    <xdr:to>
      <xdr:col>2</xdr:col>
      <xdr:colOff>659765</xdr:colOff>
      <xdr:row>8</xdr:row>
      <xdr:rowOff>530225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34005" y="4332605"/>
          <a:ext cx="492760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1066800</xdr:colOff>
      <xdr:row>1</xdr:row>
      <xdr:rowOff>63500</xdr:rowOff>
    </xdr:from>
    <xdr:to>
      <xdr:col>27</xdr:col>
      <xdr:colOff>545465</xdr:colOff>
      <xdr:row>2</xdr:row>
      <xdr:rowOff>215900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635" y="520700"/>
          <a:ext cx="9601200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167005</xdr:colOff>
      <xdr:row>16</xdr:row>
      <xdr:rowOff>71755</xdr:rowOff>
    </xdr:from>
    <xdr:to>
      <xdr:col>2</xdr:col>
      <xdr:colOff>659765</xdr:colOff>
      <xdr:row>16</xdr:row>
      <xdr:rowOff>530225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34005" y="8720455"/>
          <a:ext cx="492760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142875</xdr:colOff>
      <xdr:row>13</xdr:row>
      <xdr:rowOff>120650</xdr:rowOff>
    </xdr:from>
    <xdr:to>
      <xdr:col>2</xdr:col>
      <xdr:colOff>773430</xdr:colOff>
      <xdr:row>13</xdr:row>
      <xdr:rowOff>527685</xdr:rowOff>
    </xdr:to>
    <xdr:pic>
      <xdr:nvPicPr>
        <xdr:cNvPr id="8" name="图片 1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09875" y="6864350"/>
          <a:ext cx="630555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62865</xdr:colOff>
      <xdr:row>14</xdr:row>
      <xdr:rowOff>72390</xdr:rowOff>
    </xdr:from>
    <xdr:to>
      <xdr:col>2</xdr:col>
      <xdr:colOff>780415</xdr:colOff>
      <xdr:row>14</xdr:row>
      <xdr:rowOff>527050</xdr:rowOff>
    </xdr:to>
    <xdr:pic>
      <xdr:nvPicPr>
        <xdr:cNvPr id="9" name="图片 2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729865" y="7451090"/>
          <a:ext cx="717550" cy="454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12</xdr:row>
      <xdr:rowOff>82550</xdr:rowOff>
    </xdr:from>
    <xdr:to>
      <xdr:col>2</xdr:col>
      <xdr:colOff>755015</xdr:colOff>
      <xdr:row>12</xdr:row>
      <xdr:rowOff>517525</xdr:rowOff>
    </xdr:to>
    <xdr:pic>
      <xdr:nvPicPr>
        <xdr:cNvPr id="10" name="图片 3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762250" y="6191250"/>
          <a:ext cx="659765" cy="434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167005</xdr:colOff>
      <xdr:row>21</xdr:row>
      <xdr:rowOff>71755</xdr:rowOff>
    </xdr:from>
    <xdr:to>
      <xdr:col>2</xdr:col>
      <xdr:colOff>659765</xdr:colOff>
      <xdr:row>21</xdr:row>
      <xdr:rowOff>530225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34005" y="11203305"/>
          <a:ext cx="492760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232410</xdr:colOff>
      <xdr:row>20</xdr:row>
      <xdr:rowOff>151765</xdr:rowOff>
    </xdr:from>
    <xdr:to>
      <xdr:col>2</xdr:col>
      <xdr:colOff>686435</xdr:colOff>
      <xdr:row>20</xdr:row>
      <xdr:rowOff>571500</xdr:rowOff>
    </xdr:to>
    <xdr:pic>
      <xdr:nvPicPr>
        <xdr:cNvPr id="12" name="图片 1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99410" y="10648315"/>
          <a:ext cx="45402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323850</xdr:colOff>
      <xdr:row>2</xdr:row>
      <xdr:rowOff>333375</xdr:rowOff>
    </xdr:from>
    <xdr:to>
      <xdr:col>21</xdr:col>
      <xdr:colOff>562610</xdr:colOff>
      <xdr:row>15</xdr:row>
      <xdr:rowOff>415925</xdr:rowOff>
    </xdr:to>
    <xdr:pic>
      <xdr:nvPicPr>
        <xdr:cNvPr id="13" name="图片 1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3024485" y="1476375"/>
          <a:ext cx="5114925" cy="695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391795</xdr:colOff>
      <xdr:row>2</xdr:row>
      <xdr:rowOff>250825</xdr:rowOff>
    </xdr:from>
    <xdr:to>
      <xdr:col>29</xdr:col>
      <xdr:colOff>29210</xdr:colOff>
      <xdr:row>14</xdr:row>
      <xdr:rowOff>368300</xdr:rowOff>
    </xdr:to>
    <xdr:pic>
      <xdr:nvPicPr>
        <xdr:cNvPr id="14" name="图片 1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7968595" y="1393825"/>
          <a:ext cx="5210175" cy="6353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167005</xdr:colOff>
      <xdr:row>25</xdr:row>
      <xdr:rowOff>71755</xdr:rowOff>
    </xdr:from>
    <xdr:to>
      <xdr:col>2</xdr:col>
      <xdr:colOff>659765</xdr:colOff>
      <xdr:row>25</xdr:row>
      <xdr:rowOff>530225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34005" y="12708255"/>
          <a:ext cx="492760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167005</xdr:colOff>
      <xdr:row>26</xdr:row>
      <xdr:rowOff>71755</xdr:rowOff>
    </xdr:from>
    <xdr:to>
      <xdr:col>2</xdr:col>
      <xdr:colOff>659765</xdr:colOff>
      <xdr:row>26</xdr:row>
      <xdr:rowOff>530225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34005" y="13343255"/>
          <a:ext cx="492760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182245</xdr:colOff>
      <xdr:row>15</xdr:row>
      <xdr:rowOff>396875</xdr:rowOff>
    </xdr:from>
    <xdr:to>
      <xdr:col>24</xdr:col>
      <xdr:colOff>198120</xdr:colOff>
      <xdr:row>36</xdr:row>
      <xdr:rowOff>123825</xdr:rowOff>
    </xdr:to>
    <xdr:pic>
      <xdr:nvPicPr>
        <xdr:cNvPr id="17" name="图片 1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882880" y="8410575"/>
          <a:ext cx="6981825" cy="737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107950</xdr:colOff>
      <xdr:row>38</xdr:row>
      <xdr:rowOff>29210</xdr:rowOff>
    </xdr:from>
    <xdr:to>
      <xdr:col>33</xdr:col>
      <xdr:colOff>55245</xdr:colOff>
      <xdr:row>73</xdr:row>
      <xdr:rowOff>67310</xdr:rowOff>
    </xdr:to>
    <xdr:pic>
      <xdr:nvPicPr>
        <xdr:cNvPr id="18" name="图片 1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741785" y="16031210"/>
          <a:ext cx="14249400" cy="6038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107950</xdr:colOff>
      <xdr:row>1</xdr:row>
      <xdr:rowOff>123825</xdr:rowOff>
    </xdr:from>
    <xdr:to>
      <xdr:col>6</xdr:col>
      <xdr:colOff>819785</xdr:colOff>
      <xdr:row>1</xdr:row>
      <xdr:rowOff>753745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64480" y="415925"/>
          <a:ext cx="711835" cy="629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72390</xdr:colOff>
      <xdr:row>2</xdr:row>
      <xdr:rowOff>43815</xdr:rowOff>
    </xdr:from>
    <xdr:to>
      <xdr:col>6</xdr:col>
      <xdr:colOff>817880</xdr:colOff>
      <xdr:row>2</xdr:row>
      <xdr:rowOff>691515</xdr:rowOff>
    </xdr:to>
    <xdr:pic>
      <xdr:nvPicPr>
        <xdr:cNvPr id="38" name="图片 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28920" y="1148715"/>
          <a:ext cx="745490" cy="64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101600</xdr:colOff>
      <xdr:row>3</xdr:row>
      <xdr:rowOff>92710</xdr:rowOff>
    </xdr:from>
    <xdr:to>
      <xdr:col>6</xdr:col>
      <xdr:colOff>854075</xdr:colOff>
      <xdr:row>3</xdr:row>
      <xdr:rowOff>716280</xdr:rowOff>
    </xdr:to>
    <xdr:pic>
      <xdr:nvPicPr>
        <xdr:cNvPr id="106" name="图片 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358130" y="2010410"/>
          <a:ext cx="752475" cy="623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109855</xdr:colOff>
      <xdr:row>4</xdr:row>
      <xdr:rowOff>43815</xdr:rowOff>
    </xdr:from>
    <xdr:to>
      <xdr:col>6</xdr:col>
      <xdr:colOff>790575</xdr:colOff>
      <xdr:row>4</xdr:row>
      <xdr:rowOff>622935</xdr:rowOff>
    </xdr:to>
    <xdr:pic>
      <xdr:nvPicPr>
        <xdr:cNvPr id="132" name="图片 13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5400000">
          <a:off x="5417185" y="2723515"/>
          <a:ext cx="579120" cy="680720"/>
        </a:xfrm>
        <a:prstGeom prst="rect">
          <a:avLst/>
        </a:prstGeom>
      </xdr:spPr>
    </xdr:pic>
    <xdr:clientData/>
  </xdr:twoCellAnchor>
  <xdr:twoCellAnchor>
    <xdr:from>
      <xdr:col>6</xdr:col>
      <xdr:colOff>141605</xdr:colOff>
      <xdr:row>5</xdr:row>
      <xdr:rowOff>61595</xdr:rowOff>
    </xdr:from>
    <xdr:to>
      <xdr:col>6</xdr:col>
      <xdr:colOff>756920</xdr:colOff>
      <xdr:row>5</xdr:row>
      <xdr:rowOff>555625</xdr:rowOff>
    </xdr:to>
    <xdr:pic>
      <xdr:nvPicPr>
        <xdr:cNvPr id="134" name="图片 13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398135" y="3477895"/>
          <a:ext cx="615315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32385</xdr:colOff>
      <xdr:row>5</xdr:row>
      <xdr:rowOff>596265</xdr:rowOff>
    </xdr:from>
    <xdr:to>
      <xdr:col>5</xdr:col>
      <xdr:colOff>828040</xdr:colOff>
      <xdr:row>5</xdr:row>
      <xdr:rowOff>596900</xdr:rowOff>
    </xdr:to>
    <xdr:pic>
      <xdr:nvPicPr>
        <xdr:cNvPr id="135" name="图片 13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42155" y="4012565"/>
          <a:ext cx="714375" cy="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97155</xdr:colOff>
      <xdr:row>6</xdr:row>
      <xdr:rowOff>22860</xdr:rowOff>
    </xdr:from>
    <xdr:to>
      <xdr:col>6</xdr:col>
      <xdr:colOff>768350</xdr:colOff>
      <xdr:row>6</xdr:row>
      <xdr:rowOff>534035</xdr:rowOff>
    </xdr:to>
    <xdr:pic>
      <xdr:nvPicPr>
        <xdr:cNvPr id="136" name="图片 13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353685" y="4036060"/>
          <a:ext cx="671195" cy="511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102235</xdr:colOff>
      <xdr:row>7</xdr:row>
      <xdr:rowOff>46355</xdr:rowOff>
    </xdr:from>
    <xdr:to>
      <xdr:col>6</xdr:col>
      <xdr:colOff>781685</xdr:colOff>
      <xdr:row>7</xdr:row>
      <xdr:rowOff>563880</xdr:rowOff>
    </xdr:to>
    <xdr:pic>
      <xdr:nvPicPr>
        <xdr:cNvPr id="137" name="图片 13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358765" y="4656455"/>
          <a:ext cx="679450" cy="517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32385</xdr:colOff>
      <xdr:row>5</xdr:row>
      <xdr:rowOff>596265</xdr:rowOff>
    </xdr:from>
    <xdr:to>
      <xdr:col>5</xdr:col>
      <xdr:colOff>828040</xdr:colOff>
      <xdr:row>5</xdr:row>
      <xdr:rowOff>596900</xdr:rowOff>
    </xdr:to>
    <xdr:pic>
      <xdr:nvPicPr>
        <xdr:cNvPr id="139" name="图片 13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42155" y="4012565"/>
          <a:ext cx="714375" cy="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2</xdr:row>
      <xdr:rowOff>114300</xdr:rowOff>
    </xdr:from>
    <xdr:to>
      <xdr:col>5</xdr:col>
      <xdr:colOff>128905</xdr:colOff>
      <xdr:row>29</xdr:row>
      <xdr:rowOff>52070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742950"/>
          <a:ext cx="5158105" cy="456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422910</xdr:colOff>
      <xdr:row>2</xdr:row>
      <xdr:rowOff>152400</xdr:rowOff>
    </xdr:from>
    <xdr:to>
      <xdr:col>10</xdr:col>
      <xdr:colOff>286385</xdr:colOff>
      <xdr:row>28</xdr:row>
      <xdr:rowOff>142240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52135" y="781050"/>
          <a:ext cx="5378450" cy="4447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631190</xdr:colOff>
      <xdr:row>2</xdr:row>
      <xdr:rowOff>75565</xdr:rowOff>
    </xdr:from>
    <xdr:to>
      <xdr:col>3</xdr:col>
      <xdr:colOff>552450</xdr:colOff>
      <xdr:row>27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190" y="418465"/>
          <a:ext cx="3188335" cy="433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188595</xdr:colOff>
      <xdr:row>2</xdr:row>
      <xdr:rowOff>18415</xdr:rowOff>
    </xdr:from>
    <xdr:to>
      <xdr:col>9</xdr:col>
      <xdr:colOff>400050</xdr:colOff>
      <xdr:row>28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1470" y="361315"/>
          <a:ext cx="3640455" cy="4439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657225</xdr:colOff>
      <xdr:row>29</xdr:row>
      <xdr:rowOff>66675</xdr:rowOff>
    </xdr:from>
    <xdr:to>
      <xdr:col>13</xdr:col>
      <xdr:colOff>133350</xdr:colOff>
      <xdr:row>34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7225" y="5038725"/>
          <a:ext cx="9601200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8255</xdr:colOff>
      <xdr:row>34</xdr:row>
      <xdr:rowOff>133985</xdr:rowOff>
    </xdr:from>
    <xdr:to>
      <xdr:col>5</xdr:col>
      <xdr:colOff>366395</xdr:colOff>
      <xdr:row>61</xdr:row>
      <xdr:rowOff>57785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94055" y="5963285"/>
          <a:ext cx="4311015" cy="455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113665</xdr:colOff>
      <xdr:row>35</xdr:row>
      <xdr:rowOff>64135</xdr:rowOff>
    </xdr:from>
    <xdr:to>
      <xdr:col>19</xdr:col>
      <xdr:colOff>666750</xdr:colOff>
      <xdr:row>58</xdr:row>
      <xdr:rowOff>133350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438140" y="6064885"/>
          <a:ext cx="9468485" cy="4012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U29"/>
  <sheetViews>
    <sheetView tabSelected="1" topLeftCell="A11" workbookViewId="0">
      <selection activeCell="R20" sqref="R20"/>
    </sheetView>
  </sheetViews>
  <sheetFormatPr defaultColWidth="9.14166666666667" defaultRowHeight="13.5"/>
  <cols>
    <col min="1" max="1" width="12.1416666666667" customWidth="1"/>
    <col min="2" max="2" width="22.8583333333333" customWidth="1"/>
    <col min="3" max="3" width="11.425" style="15" customWidth="1"/>
    <col min="4" max="4" width="10.625" style="16" customWidth="1"/>
    <col min="5" max="5" width="10.625" style="15" customWidth="1"/>
    <col min="6" max="6" width="10.625" style="17" customWidth="1"/>
    <col min="7" max="13" width="10.625" style="18" customWidth="1"/>
    <col min="14" max="14" width="14" style="19" customWidth="1"/>
    <col min="18" max="18" width="9.14166666666667" style="39"/>
    <col min="19" max="19" width="12.625"/>
    <col min="21" max="21" width="12.625"/>
  </cols>
  <sheetData>
    <row r="1" ht="36" customHeight="1" spans="1:13">
      <c r="A1" s="20" t="s">
        <v>0</v>
      </c>
      <c r="B1" s="21"/>
      <c r="C1" s="21"/>
      <c r="D1" s="22"/>
      <c r="E1" s="23" t="s">
        <v>1</v>
      </c>
      <c r="F1" s="23"/>
      <c r="G1" s="24"/>
      <c r="H1" s="23" t="s">
        <v>2</v>
      </c>
      <c r="I1" s="23"/>
      <c r="J1" s="24"/>
      <c r="K1" s="23" t="s">
        <v>3</v>
      </c>
      <c r="L1" s="23"/>
      <c r="M1" s="24"/>
    </row>
    <row r="2" ht="54" customHeight="1" spans="1:13">
      <c r="A2" s="25" t="s">
        <v>4</v>
      </c>
      <c r="B2" s="25" t="s">
        <v>5</v>
      </c>
      <c r="C2" s="25" t="s">
        <v>6</v>
      </c>
      <c r="D2" s="26" t="s">
        <v>7</v>
      </c>
      <c r="E2" s="25" t="s">
        <v>8</v>
      </c>
      <c r="F2" s="27" t="s">
        <v>9</v>
      </c>
      <c r="G2" s="40" t="s">
        <v>10</v>
      </c>
      <c r="H2" s="25" t="s">
        <v>8</v>
      </c>
      <c r="I2" s="27" t="s">
        <v>9</v>
      </c>
      <c r="J2" s="40" t="s">
        <v>10</v>
      </c>
      <c r="K2" s="25" t="s">
        <v>8</v>
      </c>
      <c r="L2" s="27" t="s">
        <v>9</v>
      </c>
      <c r="M2" s="40" t="s">
        <v>10</v>
      </c>
    </row>
    <row r="3" ht="50" customHeight="1" spans="1:13">
      <c r="A3" s="2" t="s">
        <v>11</v>
      </c>
      <c r="B3" s="2" t="s">
        <v>12</v>
      </c>
      <c r="C3" s="28" t="s">
        <v>13</v>
      </c>
      <c r="D3" s="29">
        <v>136390</v>
      </c>
      <c r="E3" s="2" t="s">
        <v>3</v>
      </c>
      <c r="F3" s="30">
        <v>0.105</v>
      </c>
      <c r="G3" s="31">
        <f t="shared" ref="G3:G9" si="0">F3*D3</f>
        <v>14320.95</v>
      </c>
      <c r="H3" s="2" t="s">
        <v>3</v>
      </c>
      <c r="I3" s="30">
        <v>0.105</v>
      </c>
      <c r="J3" s="31">
        <f t="shared" ref="J3:J9" si="1">I3*D3</f>
        <v>14320.95</v>
      </c>
      <c r="K3" s="2" t="s">
        <v>3</v>
      </c>
      <c r="L3" s="30">
        <v>0.105</v>
      </c>
      <c r="M3" s="31">
        <f>L3*D3</f>
        <v>14320.95</v>
      </c>
    </row>
    <row r="4" ht="50" customHeight="1" spans="1:14">
      <c r="A4" s="2" t="s">
        <v>14</v>
      </c>
      <c r="B4" s="32" t="s">
        <v>15</v>
      </c>
      <c r="C4" s="28" t="s">
        <v>13</v>
      </c>
      <c r="D4" s="29">
        <v>136390</v>
      </c>
      <c r="E4" s="2" t="s">
        <v>1</v>
      </c>
      <c r="F4" s="30">
        <v>0.3</v>
      </c>
      <c r="G4" s="31">
        <f t="shared" si="0"/>
        <v>40917</v>
      </c>
      <c r="H4" s="2" t="s">
        <v>2</v>
      </c>
      <c r="I4" s="30">
        <f>G26</f>
        <v>0.256637168141593</v>
      </c>
      <c r="J4" s="31">
        <f t="shared" si="1"/>
        <v>35002.7433628319</v>
      </c>
      <c r="K4" s="2" t="s">
        <v>3</v>
      </c>
      <c r="L4" s="30">
        <f>I26</f>
        <v>0.221238938053097</v>
      </c>
      <c r="M4" s="31">
        <f>L4*D4</f>
        <v>30174.7787610619</v>
      </c>
      <c r="N4" s="37" t="s">
        <v>16</v>
      </c>
    </row>
    <row r="5" ht="28" customHeight="1" spans="6:13">
      <c r="F5" s="33">
        <f>F4-F3</f>
        <v>0.195</v>
      </c>
      <c r="G5" s="34">
        <f>G4-G3</f>
        <v>26596.05</v>
      </c>
      <c r="H5" s="15"/>
      <c r="I5" s="33">
        <f>I4-I3</f>
        <v>0.151637168141593</v>
      </c>
      <c r="J5" s="34">
        <f>J4-J3</f>
        <v>20681.7933628319</v>
      </c>
      <c r="K5" s="15"/>
      <c r="L5" s="33">
        <f>L4-L3</f>
        <v>0.116238938053097</v>
      </c>
      <c r="M5" s="34">
        <f>M4-M3</f>
        <v>15853.8287610619</v>
      </c>
    </row>
    <row r="7" customFormat="1" ht="54" customHeight="1" spans="1:18">
      <c r="A7" s="2" t="s">
        <v>4</v>
      </c>
      <c r="B7" s="2" t="s">
        <v>5</v>
      </c>
      <c r="C7" s="2" t="s">
        <v>6</v>
      </c>
      <c r="D7" s="26" t="s">
        <v>7</v>
      </c>
      <c r="E7" s="2" t="s">
        <v>8</v>
      </c>
      <c r="F7" s="30" t="s">
        <v>9</v>
      </c>
      <c r="G7" s="41" t="s">
        <v>10</v>
      </c>
      <c r="H7" s="2" t="s">
        <v>8</v>
      </c>
      <c r="I7" s="30" t="s">
        <v>9</v>
      </c>
      <c r="J7" s="41" t="s">
        <v>10</v>
      </c>
      <c r="K7" s="2" t="s">
        <v>8</v>
      </c>
      <c r="L7" s="30" t="s">
        <v>9</v>
      </c>
      <c r="M7" s="41" t="s">
        <v>10</v>
      </c>
      <c r="N7" s="19"/>
      <c r="R7" s="39"/>
    </row>
    <row r="8" customFormat="1" ht="50" customHeight="1" spans="1:18">
      <c r="A8" s="2" t="s">
        <v>17</v>
      </c>
      <c r="B8" s="2" t="s">
        <v>18</v>
      </c>
      <c r="C8" s="28" t="s">
        <v>13</v>
      </c>
      <c r="D8" s="29">
        <v>266869</v>
      </c>
      <c r="E8" s="2" t="s">
        <v>3</v>
      </c>
      <c r="F8" s="30">
        <v>0.2051</v>
      </c>
      <c r="G8" s="31">
        <f t="shared" si="0"/>
        <v>54734.8319</v>
      </c>
      <c r="H8" s="2" t="s">
        <v>3</v>
      </c>
      <c r="I8" s="30">
        <v>0.2051</v>
      </c>
      <c r="J8" s="31">
        <f t="shared" si="1"/>
        <v>54734.8319</v>
      </c>
      <c r="K8" s="2" t="s">
        <v>3</v>
      </c>
      <c r="L8" s="30">
        <v>0.2051</v>
      </c>
      <c r="M8" s="31">
        <f>L8*D8</f>
        <v>54734.8319</v>
      </c>
      <c r="N8" s="19"/>
      <c r="R8" s="39"/>
    </row>
    <row r="9" ht="50" customHeight="1" spans="1:14">
      <c r="A9" s="2" t="s">
        <v>19</v>
      </c>
      <c r="B9" s="32" t="s">
        <v>20</v>
      </c>
      <c r="C9" s="28" t="s">
        <v>13</v>
      </c>
      <c r="D9" s="29">
        <v>266869</v>
      </c>
      <c r="E9" s="2" t="s">
        <v>1</v>
      </c>
      <c r="F9" s="30">
        <v>0.3</v>
      </c>
      <c r="G9" s="31">
        <f t="shared" si="0"/>
        <v>80060.7</v>
      </c>
      <c r="H9" s="2" t="s">
        <v>2</v>
      </c>
      <c r="I9" s="30">
        <f>G26</f>
        <v>0.256637168141593</v>
      </c>
      <c r="J9" s="31">
        <f t="shared" si="1"/>
        <v>68488.5044247788</v>
      </c>
      <c r="K9" s="2" t="s">
        <v>3</v>
      </c>
      <c r="L9" s="30">
        <v>0.24</v>
      </c>
      <c r="M9" s="31">
        <f>L9*D9</f>
        <v>64048.56</v>
      </c>
      <c r="N9" s="37" t="s">
        <v>16</v>
      </c>
    </row>
    <row r="10" customFormat="1" ht="28" customHeight="1" spans="3:18">
      <c r="C10" s="15"/>
      <c r="D10" s="16"/>
      <c r="E10" s="15"/>
      <c r="F10" s="33">
        <f>F9-F8</f>
        <v>0.0949</v>
      </c>
      <c r="G10" s="34">
        <f>G9-G8</f>
        <v>25325.8681</v>
      </c>
      <c r="H10" s="15"/>
      <c r="I10" s="33">
        <f>I9-I8</f>
        <v>0.0515371681415929</v>
      </c>
      <c r="J10" s="34">
        <f>J9-J8</f>
        <v>13753.6725247788</v>
      </c>
      <c r="K10" s="15"/>
      <c r="L10" s="33">
        <f>L9-L8</f>
        <v>0.0349</v>
      </c>
      <c r="M10" s="34">
        <f>M9-M8</f>
        <v>9313.7281</v>
      </c>
      <c r="N10" s="19"/>
      <c r="R10" s="39"/>
    </row>
    <row r="12" customFormat="1" ht="54" customHeight="1" spans="1:18">
      <c r="A12" s="2" t="s">
        <v>4</v>
      </c>
      <c r="B12" s="2" t="s">
        <v>5</v>
      </c>
      <c r="C12" s="2" t="s">
        <v>6</v>
      </c>
      <c r="D12" s="26" t="s">
        <v>7</v>
      </c>
      <c r="E12" s="2" t="s">
        <v>8</v>
      </c>
      <c r="F12" s="30" t="s">
        <v>9</v>
      </c>
      <c r="G12" s="41" t="s">
        <v>10</v>
      </c>
      <c r="H12" s="2" t="s">
        <v>8</v>
      </c>
      <c r="I12" s="30" t="s">
        <v>9</v>
      </c>
      <c r="J12" s="41" t="s">
        <v>10</v>
      </c>
      <c r="K12" s="2" t="s">
        <v>8</v>
      </c>
      <c r="L12" s="30" t="s">
        <v>9</v>
      </c>
      <c r="M12" s="41" t="s">
        <v>10</v>
      </c>
      <c r="N12" s="19"/>
      <c r="R12" s="39"/>
    </row>
    <row r="13" customFormat="1" ht="50" customHeight="1" spans="1:18">
      <c r="A13" s="2" t="s">
        <v>21</v>
      </c>
      <c r="B13" s="2" t="s">
        <v>22</v>
      </c>
      <c r="C13" s="28" t="s">
        <v>13</v>
      </c>
      <c r="D13" s="29"/>
      <c r="E13" s="2" t="s">
        <v>3</v>
      </c>
      <c r="F13" s="30">
        <v>0.18</v>
      </c>
      <c r="G13" s="31"/>
      <c r="H13" s="2" t="s">
        <v>3</v>
      </c>
      <c r="I13" s="30">
        <v>0.18</v>
      </c>
      <c r="J13" s="31"/>
      <c r="K13" s="2" t="s">
        <v>3</v>
      </c>
      <c r="L13" s="30">
        <v>0.18</v>
      </c>
      <c r="M13" s="31"/>
      <c r="N13" s="19"/>
      <c r="R13" s="39"/>
    </row>
    <row r="14" customFormat="1" ht="50" customHeight="1" spans="1:18">
      <c r="A14" s="2" t="s">
        <v>23</v>
      </c>
      <c r="B14" s="2" t="s">
        <v>24</v>
      </c>
      <c r="C14" s="28"/>
      <c r="D14" s="29"/>
      <c r="E14" s="2" t="s">
        <v>3</v>
      </c>
      <c r="F14" s="30">
        <v>0.026</v>
      </c>
      <c r="G14" s="31"/>
      <c r="H14" s="2" t="s">
        <v>3</v>
      </c>
      <c r="I14" s="30">
        <v>0.026</v>
      </c>
      <c r="J14" s="31"/>
      <c r="K14" s="2" t="s">
        <v>3</v>
      </c>
      <c r="L14" s="30">
        <v>0.026</v>
      </c>
      <c r="M14" s="31"/>
      <c r="N14" s="19"/>
      <c r="R14" s="39"/>
    </row>
    <row r="15" customFormat="1" ht="50" customHeight="1" spans="1:18">
      <c r="A15" s="2" t="s">
        <v>25</v>
      </c>
      <c r="B15" s="2" t="s">
        <v>26</v>
      </c>
      <c r="C15" s="28"/>
      <c r="D15" s="29"/>
      <c r="E15" s="2" t="s">
        <v>3</v>
      </c>
      <c r="F15" s="30">
        <v>0.021</v>
      </c>
      <c r="G15" s="31"/>
      <c r="H15" s="2" t="s">
        <v>3</v>
      </c>
      <c r="I15" s="30">
        <v>0.021</v>
      </c>
      <c r="J15" s="31"/>
      <c r="K15" s="2" t="s">
        <v>3</v>
      </c>
      <c r="L15" s="30">
        <v>0.021</v>
      </c>
      <c r="M15" s="31"/>
      <c r="N15" s="19"/>
      <c r="R15" s="39"/>
    </row>
    <row r="16" customFormat="1" ht="50" customHeight="1" spans="1:18">
      <c r="A16" s="2"/>
      <c r="B16" s="2"/>
      <c r="C16" s="28"/>
      <c r="D16" s="29">
        <v>575113</v>
      </c>
      <c r="E16" s="2"/>
      <c r="F16" s="30">
        <f>(SUM(F13:F15)+0.05)</f>
        <v>0.277</v>
      </c>
      <c r="G16" s="31">
        <f t="shared" ref="G16:G22" si="2">F16*D16</f>
        <v>159306.301</v>
      </c>
      <c r="H16" s="2" t="s">
        <v>3</v>
      </c>
      <c r="I16" s="30">
        <f>(SUM(I13:I15)+0.05)</f>
        <v>0.277</v>
      </c>
      <c r="J16" s="31">
        <f t="shared" ref="J16:J22" si="3">I16*D16</f>
        <v>159306.301</v>
      </c>
      <c r="K16" s="2" t="s">
        <v>3</v>
      </c>
      <c r="L16" s="30">
        <f>(SUM(L13:L15)+0.05)</f>
        <v>0.277</v>
      </c>
      <c r="M16" s="31">
        <f>L16*D16</f>
        <v>159306.301</v>
      </c>
      <c r="N16" s="38" t="s">
        <v>27</v>
      </c>
      <c r="O16"/>
      <c r="P16" s="19"/>
      <c r="Q16" s="38"/>
      <c r="R16" s="39"/>
    </row>
    <row r="17" ht="50" customHeight="1" spans="1:21">
      <c r="A17" s="2" t="s">
        <v>28</v>
      </c>
      <c r="B17" s="32" t="s">
        <v>29</v>
      </c>
      <c r="C17" s="28" t="s">
        <v>13</v>
      </c>
      <c r="D17" s="29">
        <v>575113</v>
      </c>
      <c r="E17" s="2" t="s">
        <v>1</v>
      </c>
      <c r="F17" s="30">
        <v>0.42</v>
      </c>
      <c r="G17" s="31">
        <f t="shared" si="2"/>
        <v>241547.46</v>
      </c>
      <c r="H17" s="2" t="s">
        <v>2</v>
      </c>
      <c r="I17" s="30">
        <f>G28</f>
        <v>0.387610619469027</v>
      </c>
      <c r="J17" s="31">
        <f t="shared" si="3"/>
        <v>222919.90619469</v>
      </c>
      <c r="K17" s="2" t="s">
        <v>3</v>
      </c>
      <c r="L17" s="30">
        <f>I28</f>
        <v>0.380530973451327</v>
      </c>
      <c r="M17" s="31">
        <f>L17*D17</f>
        <v>218848.309734513</v>
      </c>
      <c r="N17" s="37" t="s">
        <v>16</v>
      </c>
      <c r="P17" s="19"/>
      <c r="Q17" s="37"/>
      <c r="R17" s="39"/>
      <c r="U17" s="42"/>
    </row>
    <row r="18" customFormat="1" ht="28" customHeight="1" spans="3:18">
      <c r="C18" s="15"/>
      <c r="D18" s="16"/>
      <c r="E18" s="15"/>
      <c r="F18" s="33">
        <f>F17-F16</f>
        <v>0.143</v>
      </c>
      <c r="G18" s="34">
        <f>G17-G16</f>
        <v>82241.159</v>
      </c>
      <c r="H18" s="15"/>
      <c r="I18" s="33">
        <f>I17-I16</f>
        <v>0.110610619469027</v>
      </c>
      <c r="J18" s="34">
        <f>J17-J16</f>
        <v>63613.6051946905</v>
      </c>
      <c r="K18" s="15"/>
      <c r="L18" s="33">
        <f>L17-L16</f>
        <v>0.103530973451327</v>
      </c>
      <c r="M18" s="34">
        <f>M17-M16</f>
        <v>59542.008734513</v>
      </c>
      <c r="N18" s="37"/>
      <c r="O18" s="15"/>
      <c r="P18" s="37"/>
      <c r="Q18" s="19"/>
      <c r="R18" s="39"/>
    </row>
    <row r="20" customFormat="1" ht="54" customHeight="1" spans="1:18">
      <c r="A20" s="2" t="s">
        <v>4</v>
      </c>
      <c r="B20" s="2" t="s">
        <v>5</v>
      </c>
      <c r="C20" s="2" t="s">
        <v>6</v>
      </c>
      <c r="D20" s="26" t="s">
        <v>7</v>
      </c>
      <c r="E20" s="2" t="s">
        <v>8</v>
      </c>
      <c r="F20" s="30" t="s">
        <v>9</v>
      </c>
      <c r="G20" s="41" t="s">
        <v>30</v>
      </c>
      <c r="H20" s="2" t="s">
        <v>8</v>
      </c>
      <c r="I20" s="30" t="s">
        <v>9</v>
      </c>
      <c r="J20" s="41" t="s">
        <v>30</v>
      </c>
      <c r="K20" s="2" t="s">
        <v>8</v>
      </c>
      <c r="L20" s="30" t="s">
        <v>9</v>
      </c>
      <c r="M20" s="41" t="s">
        <v>30</v>
      </c>
      <c r="N20" s="19"/>
      <c r="R20" s="39"/>
    </row>
    <row r="21" customFormat="1" ht="50" customHeight="1" spans="1:18">
      <c r="A21" s="2" t="s">
        <v>31</v>
      </c>
      <c r="B21" s="32" t="s">
        <v>32</v>
      </c>
      <c r="C21" s="28" t="s">
        <v>13</v>
      </c>
      <c r="D21" s="29">
        <v>11012</v>
      </c>
      <c r="E21" s="2" t="s">
        <v>3</v>
      </c>
      <c r="F21" s="30">
        <v>0.8134</v>
      </c>
      <c r="G21" s="31">
        <f t="shared" si="2"/>
        <v>8957.1608</v>
      </c>
      <c r="H21" s="2" t="s">
        <v>3</v>
      </c>
      <c r="I21" s="30">
        <v>0.8134</v>
      </c>
      <c r="J21" s="31">
        <f t="shared" si="3"/>
        <v>8957.1608</v>
      </c>
      <c r="K21" s="2" t="s">
        <v>3</v>
      </c>
      <c r="L21" s="30">
        <v>0.8134</v>
      </c>
      <c r="M21" s="31">
        <f>L21*D21</f>
        <v>8957.1608</v>
      </c>
      <c r="N21" s="19"/>
      <c r="R21" s="39"/>
    </row>
    <row r="22" customFormat="1" ht="50" customHeight="1" spans="1:18">
      <c r="A22" s="2" t="s">
        <v>28</v>
      </c>
      <c r="B22" s="32" t="s">
        <v>29</v>
      </c>
      <c r="C22" s="28" t="s">
        <v>13</v>
      </c>
      <c r="D22" s="29">
        <v>11012</v>
      </c>
      <c r="E22" s="2" t="s">
        <v>1</v>
      </c>
      <c r="F22" s="30">
        <v>0.42</v>
      </c>
      <c r="G22" s="31">
        <f t="shared" si="2"/>
        <v>4625.04</v>
      </c>
      <c r="H22" s="2" t="s">
        <v>2</v>
      </c>
      <c r="I22" s="30">
        <f>G28</f>
        <v>0.387610619469027</v>
      </c>
      <c r="J22" s="31">
        <f t="shared" si="3"/>
        <v>4268.36814159292</v>
      </c>
      <c r="K22" s="2" t="s">
        <v>2</v>
      </c>
      <c r="L22" s="30">
        <f>I28</f>
        <v>0.380530973451327</v>
      </c>
      <c r="M22" s="31">
        <f>L22*D22</f>
        <v>4190.40707964602</v>
      </c>
      <c r="N22" s="37" t="s">
        <v>16</v>
      </c>
      <c r="R22" s="39"/>
    </row>
    <row r="23" customFormat="1" ht="28" customHeight="1" spans="3:18">
      <c r="C23" s="15"/>
      <c r="D23" s="16"/>
      <c r="E23" s="15"/>
      <c r="F23" s="35">
        <f>F22-F21</f>
        <v>-0.3934</v>
      </c>
      <c r="G23" s="34">
        <f t="shared" ref="G23:M23" si="4">G22-G21</f>
        <v>-4332.1208</v>
      </c>
      <c r="H23" s="15"/>
      <c r="I23" s="35">
        <f t="shared" si="4"/>
        <v>-0.425789380530973</v>
      </c>
      <c r="J23" s="34">
        <f t="shared" si="4"/>
        <v>-4688.79265840707</v>
      </c>
      <c r="K23" s="15"/>
      <c r="L23" s="35">
        <f t="shared" si="4"/>
        <v>-0.432869026548673</v>
      </c>
      <c r="M23" s="34">
        <f t="shared" si="4"/>
        <v>-4766.75372035398</v>
      </c>
      <c r="N23" s="19"/>
      <c r="R23" s="39"/>
    </row>
    <row r="25" ht="27" customHeight="1" spans="4:9">
      <c r="D25" s="29" t="s">
        <v>33</v>
      </c>
      <c r="E25" s="29"/>
      <c r="F25" s="29" t="s">
        <v>33</v>
      </c>
      <c r="G25" s="29"/>
      <c r="H25" s="29" t="s">
        <v>33</v>
      </c>
      <c r="I25" s="29"/>
    </row>
    <row r="26" customFormat="1" ht="50" customHeight="1" spans="1:18">
      <c r="A26" s="2" t="s">
        <v>14</v>
      </c>
      <c r="B26" s="32" t="s">
        <v>15</v>
      </c>
      <c r="C26" s="28" t="s">
        <v>13</v>
      </c>
      <c r="D26" s="2" t="s">
        <v>1</v>
      </c>
      <c r="E26" s="36">
        <v>0.3</v>
      </c>
      <c r="F26" s="2" t="s">
        <v>2</v>
      </c>
      <c r="G26" s="36">
        <f>0.29/1.13</f>
        <v>0.256637168141593</v>
      </c>
      <c r="H26" s="2" t="s">
        <v>3</v>
      </c>
      <c r="I26" s="36">
        <f>0.25/1.13</f>
        <v>0.221238938053097</v>
      </c>
      <c r="J26" s="18"/>
      <c r="K26" s="18"/>
      <c r="L26" s="18"/>
      <c r="M26" s="18"/>
      <c r="N26" s="37"/>
      <c r="R26" s="39"/>
    </row>
    <row r="27" customFormat="1" ht="50" customHeight="1" spans="1:18">
      <c r="A27" s="2" t="s">
        <v>19</v>
      </c>
      <c r="B27" s="32" t="s">
        <v>20</v>
      </c>
      <c r="C27" s="28"/>
      <c r="D27" s="2"/>
      <c r="E27" s="36"/>
      <c r="F27" s="2"/>
      <c r="G27" s="36"/>
      <c r="H27" s="2" t="s">
        <v>3</v>
      </c>
      <c r="I27" s="36">
        <v>0.24</v>
      </c>
      <c r="J27" s="18"/>
      <c r="K27" s="18"/>
      <c r="L27" s="18"/>
      <c r="M27" s="18"/>
      <c r="N27" s="37"/>
      <c r="R27" s="39"/>
    </row>
    <row r="28" customFormat="1" ht="50" customHeight="1" spans="1:18">
      <c r="A28" s="2" t="s">
        <v>28</v>
      </c>
      <c r="B28" s="32" t="s">
        <v>29</v>
      </c>
      <c r="C28" s="28" t="s">
        <v>13</v>
      </c>
      <c r="D28" s="2" t="s">
        <v>1</v>
      </c>
      <c r="E28" s="36">
        <v>0.42</v>
      </c>
      <c r="F28" s="2" t="s">
        <v>2</v>
      </c>
      <c r="G28" s="36">
        <f>0.438/1.13</f>
        <v>0.387610619469027</v>
      </c>
      <c r="H28" s="2" t="s">
        <v>3</v>
      </c>
      <c r="I28" s="36">
        <f>0.43/1.13</f>
        <v>0.380530973451327</v>
      </c>
      <c r="J28" s="18"/>
      <c r="K28" s="18"/>
      <c r="L28" s="18"/>
      <c r="M28" s="18"/>
      <c r="N28" s="37"/>
      <c r="P28" s="19"/>
      <c r="Q28" s="37"/>
      <c r="R28" s="39"/>
    </row>
    <row r="29" ht="30" customHeight="1" spans="4:9">
      <c r="D29" s="29" t="s">
        <v>34</v>
      </c>
      <c r="E29" s="29"/>
      <c r="F29" s="30" t="s">
        <v>35</v>
      </c>
      <c r="G29" s="30"/>
      <c r="H29" s="31" t="s">
        <v>34</v>
      </c>
      <c r="I29" s="31"/>
    </row>
  </sheetData>
  <mergeCells count="10">
    <mergeCell ref="A1:D1"/>
    <mergeCell ref="E1:G1"/>
    <mergeCell ref="H1:J1"/>
    <mergeCell ref="K1:M1"/>
    <mergeCell ref="D25:E25"/>
    <mergeCell ref="F25:G25"/>
    <mergeCell ref="H25:I25"/>
    <mergeCell ref="D29:E29"/>
    <mergeCell ref="F29:G29"/>
    <mergeCell ref="H29:I29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28"/>
  <sheetViews>
    <sheetView topLeftCell="A27" workbookViewId="0">
      <selection activeCell="M28" sqref="M28"/>
    </sheetView>
  </sheetViews>
  <sheetFormatPr defaultColWidth="9.14166666666667" defaultRowHeight="13.5"/>
  <cols>
    <col min="1" max="1" width="12.1416666666667" customWidth="1"/>
    <col min="2" max="2" width="22.8583333333333" customWidth="1"/>
    <col min="3" max="3" width="11.425" style="15" customWidth="1"/>
    <col min="4" max="4" width="10.625" style="16" customWidth="1"/>
    <col min="5" max="5" width="10.625" style="15" customWidth="1"/>
    <col min="6" max="6" width="10.625" style="17" customWidth="1"/>
    <col min="7" max="13" width="10.625" style="18" customWidth="1"/>
    <col min="14" max="14" width="14" style="19" customWidth="1"/>
  </cols>
  <sheetData>
    <row r="1" ht="36" customHeight="1" spans="1:13">
      <c r="A1" s="20" t="s">
        <v>0</v>
      </c>
      <c r="B1" s="21"/>
      <c r="C1" s="21"/>
      <c r="D1" s="22"/>
      <c r="E1" s="23" t="s">
        <v>1</v>
      </c>
      <c r="F1" s="23"/>
      <c r="G1" s="24"/>
      <c r="H1" s="23" t="s">
        <v>2</v>
      </c>
      <c r="I1" s="23"/>
      <c r="J1" s="24"/>
      <c r="K1" s="23" t="s">
        <v>3</v>
      </c>
      <c r="L1" s="23"/>
      <c r="M1" s="24"/>
    </row>
    <row r="2" ht="54" customHeight="1" spans="1:13">
      <c r="A2" s="25" t="s">
        <v>4</v>
      </c>
      <c r="B2" s="25" t="s">
        <v>5</v>
      </c>
      <c r="C2" s="25" t="s">
        <v>6</v>
      </c>
      <c r="D2" s="26" t="s">
        <v>36</v>
      </c>
      <c r="E2" s="25" t="s">
        <v>8</v>
      </c>
      <c r="F2" s="27" t="s">
        <v>9</v>
      </c>
      <c r="G2" s="26" t="s">
        <v>37</v>
      </c>
      <c r="H2" s="25" t="s">
        <v>8</v>
      </c>
      <c r="I2" s="27" t="s">
        <v>9</v>
      </c>
      <c r="J2" s="26" t="s">
        <v>37</v>
      </c>
      <c r="K2" s="25" t="s">
        <v>8</v>
      </c>
      <c r="L2" s="27" t="s">
        <v>9</v>
      </c>
      <c r="M2" s="26" t="s">
        <v>37</v>
      </c>
    </row>
    <row r="3" ht="50" customHeight="1" spans="1:13">
      <c r="A3" s="2" t="s">
        <v>11</v>
      </c>
      <c r="B3" s="2" t="s">
        <v>12</v>
      </c>
      <c r="C3" s="28" t="s">
        <v>13</v>
      </c>
      <c r="D3" s="29">
        <v>102593</v>
      </c>
      <c r="E3" s="2" t="s">
        <v>3</v>
      </c>
      <c r="F3" s="30">
        <v>0.105</v>
      </c>
      <c r="G3" s="31">
        <f t="shared" ref="G3:G9" si="0">F3*D3</f>
        <v>10772.265</v>
      </c>
      <c r="H3" s="2" t="s">
        <v>3</v>
      </c>
      <c r="I3" s="30">
        <v>0.105</v>
      </c>
      <c r="J3" s="31">
        <f t="shared" ref="J3:J9" si="1">I3*D3</f>
        <v>10772.265</v>
      </c>
      <c r="K3" s="2" t="s">
        <v>3</v>
      </c>
      <c r="L3" s="30">
        <v>0.105</v>
      </c>
      <c r="M3" s="31">
        <f t="shared" ref="M3:M9" si="2">L3*G3</f>
        <v>1131.087825</v>
      </c>
    </row>
    <row r="4" ht="50" customHeight="1" spans="1:14">
      <c r="A4" s="2" t="s">
        <v>14</v>
      </c>
      <c r="B4" s="32" t="s">
        <v>15</v>
      </c>
      <c r="C4" s="28" t="s">
        <v>13</v>
      </c>
      <c r="D4" s="29">
        <v>102593</v>
      </c>
      <c r="E4" s="2" t="s">
        <v>1</v>
      </c>
      <c r="F4" s="30">
        <v>0.3</v>
      </c>
      <c r="G4" s="31">
        <f t="shared" si="0"/>
        <v>30777.9</v>
      </c>
      <c r="H4" s="2" t="s">
        <v>2</v>
      </c>
      <c r="I4" s="30">
        <f>G26</f>
        <v>0.256637168141593</v>
      </c>
      <c r="J4" s="31">
        <f t="shared" si="1"/>
        <v>26329.1769911504</v>
      </c>
      <c r="K4" s="2" t="s">
        <v>3</v>
      </c>
      <c r="L4" s="30">
        <f>I26</f>
        <v>0.221238938053097</v>
      </c>
      <c r="M4" s="31">
        <f t="shared" si="2"/>
        <v>6809.26991150442</v>
      </c>
      <c r="N4" s="37" t="s">
        <v>16</v>
      </c>
    </row>
    <row r="5" ht="28" customHeight="1" spans="6:13">
      <c r="F5" s="33">
        <f t="shared" ref="F5:J5" si="3">F4-F3</f>
        <v>0.195</v>
      </c>
      <c r="G5" s="34">
        <f t="shared" si="3"/>
        <v>20005.635</v>
      </c>
      <c r="H5" s="15"/>
      <c r="I5" s="33">
        <f t="shared" si="3"/>
        <v>0.151637168141593</v>
      </c>
      <c r="J5" s="34">
        <f t="shared" si="3"/>
        <v>15556.9119911504</v>
      </c>
      <c r="K5" s="15"/>
      <c r="L5" s="33">
        <f>L4-L3</f>
        <v>0.116238938053097</v>
      </c>
      <c r="M5" s="34">
        <f>M4-M3</f>
        <v>5678.18208650442</v>
      </c>
    </row>
    <row r="7" customFormat="1" ht="54" customHeight="1" spans="1:14">
      <c r="A7" s="2" t="s">
        <v>4</v>
      </c>
      <c r="B7" s="2" t="s">
        <v>5</v>
      </c>
      <c r="C7" s="2" t="s">
        <v>6</v>
      </c>
      <c r="D7" s="26" t="s">
        <v>36</v>
      </c>
      <c r="E7" s="2" t="s">
        <v>8</v>
      </c>
      <c r="F7" s="30" t="s">
        <v>9</v>
      </c>
      <c r="G7" s="26" t="s">
        <v>37</v>
      </c>
      <c r="H7" s="2" t="s">
        <v>8</v>
      </c>
      <c r="I7" s="30" t="s">
        <v>9</v>
      </c>
      <c r="J7" s="26" t="s">
        <v>37</v>
      </c>
      <c r="K7" s="2" t="s">
        <v>8</v>
      </c>
      <c r="L7" s="30" t="s">
        <v>9</v>
      </c>
      <c r="M7" s="26" t="s">
        <v>37</v>
      </c>
      <c r="N7" s="19"/>
    </row>
    <row r="8" customFormat="1" ht="50" customHeight="1" spans="1:14">
      <c r="A8" s="2" t="s">
        <v>17</v>
      </c>
      <c r="B8" s="2" t="s">
        <v>18</v>
      </c>
      <c r="C8" s="28" t="s">
        <v>13</v>
      </c>
      <c r="D8" s="29">
        <v>34382</v>
      </c>
      <c r="E8" s="2" t="s">
        <v>3</v>
      </c>
      <c r="F8" s="30">
        <v>0.2051</v>
      </c>
      <c r="G8" s="31">
        <f t="shared" si="0"/>
        <v>7051.7482</v>
      </c>
      <c r="H8" s="2" t="s">
        <v>3</v>
      </c>
      <c r="I8" s="30">
        <v>0.2051</v>
      </c>
      <c r="J8" s="31">
        <f t="shared" si="1"/>
        <v>7051.7482</v>
      </c>
      <c r="K8" s="2" t="s">
        <v>3</v>
      </c>
      <c r="L8" s="30">
        <v>0.2051</v>
      </c>
      <c r="M8" s="31">
        <f t="shared" si="2"/>
        <v>1446.31355582</v>
      </c>
      <c r="N8" s="19"/>
    </row>
    <row r="9" ht="50" customHeight="1" spans="1:14">
      <c r="A9" s="2" t="s">
        <v>14</v>
      </c>
      <c r="B9" s="32" t="s">
        <v>15</v>
      </c>
      <c r="C9" s="28" t="s">
        <v>13</v>
      </c>
      <c r="D9" s="29">
        <v>34382</v>
      </c>
      <c r="E9" s="2" t="s">
        <v>1</v>
      </c>
      <c r="F9" s="30">
        <v>0.3</v>
      </c>
      <c r="G9" s="31">
        <f t="shared" si="0"/>
        <v>10314.6</v>
      </c>
      <c r="H9" s="2" t="s">
        <v>2</v>
      </c>
      <c r="I9" s="30">
        <f>G26</f>
        <v>0.256637168141593</v>
      </c>
      <c r="J9" s="31">
        <f t="shared" si="1"/>
        <v>8823.69911504425</v>
      </c>
      <c r="K9" s="2" t="s">
        <v>3</v>
      </c>
      <c r="L9" s="30">
        <f>I26</f>
        <v>0.221238938053097</v>
      </c>
      <c r="M9" s="31">
        <f t="shared" si="2"/>
        <v>2281.99115044248</v>
      </c>
      <c r="N9" s="37" t="s">
        <v>16</v>
      </c>
    </row>
    <row r="10" customFormat="1" ht="28" customHeight="1" spans="3:14">
      <c r="C10" s="15"/>
      <c r="D10" s="16"/>
      <c r="E10" s="15"/>
      <c r="F10" s="33">
        <f t="shared" ref="F10:J10" si="4">F9-F8</f>
        <v>0.0949</v>
      </c>
      <c r="G10" s="34">
        <f t="shared" si="4"/>
        <v>3262.8518</v>
      </c>
      <c r="H10" s="15"/>
      <c r="I10" s="33">
        <f t="shared" si="4"/>
        <v>0.0515371681415929</v>
      </c>
      <c r="J10" s="34">
        <f t="shared" si="4"/>
        <v>1771.95091504425</v>
      </c>
      <c r="K10" s="15"/>
      <c r="L10" s="33">
        <f>L9-L8</f>
        <v>0.0161389380530974</v>
      </c>
      <c r="M10" s="34">
        <f>M9-M8</f>
        <v>835.677594622478</v>
      </c>
      <c r="N10" s="19"/>
    </row>
    <row r="12" customFormat="1" ht="54" customHeight="1" spans="1:14">
      <c r="A12" s="2" t="s">
        <v>4</v>
      </c>
      <c r="B12" s="2" t="s">
        <v>5</v>
      </c>
      <c r="C12" s="2" t="s">
        <v>6</v>
      </c>
      <c r="D12" s="26" t="s">
        <v>36</v>
      </c>
      <c r="E12" s="2" t="s">
        <v>8</v>
      </c>
      <c r="F12" s="30" t="s">
        <v>9</v>
      </c>
      <c r="G12" s="26" t="s">
        <v>37</v>
      </c>
      <c r="H12" s="2" t="s">
        <v>8</v>
      </c>
      <c r="I12" s="30" t="s">
        <v>9</v>
      </c>
      <c r="J12" s="26" t="s">
        <v>37</v>
      </c>
      <c r="K12" s="2" t="s">
        <v>8</v>
      </c>
      <c r="L12" s="30" t="s">
        <v>9</v>
      </c>
      <c r="M12" s="26" t="s">
        <v>37</v>
      </c>
      <c r="N12" s="19"/>
    </row>
    <row r="13" customFormat="1" ht="50" customHeight="1" spans="1:14">
      <c r="A13" s="2" t="s">
        <v>21</v>
      </c>
      <c r="B13" s="2" t="s">
        <v>22</v>
      </c>
      <c r="C13" s="28" t="s">
        <v>13</v>
      </c>
      <c r="D13" s="29"/>
      <c r="E13" s="2" t="s">
        <v>3</v>
      </c>
      <c r="F13" s="30">
        <v>0.18</v>
      </c>
      <c r="G13" s="31"/>
      <c r="H13" s="2" t="s">
        <v>3</v>
      </c>
      <c r="I13" s="30">
        <v>0.18</v>
      </c>
      <c r="J13" s="31"/>
      <c r="K13" s="2" t="s">
        <v>3</v>
      </c>
      <c r="L13" s="30">
        <v>0.18</v>
      </c>
      <c r="M13" s="31"/>
      <c r="N13" s="19"/>
    </row>
    <row r="14" customFormat="1" ht="50" customHeight="1" spans="1:14">
      <c r="A14" s="2" t="s">
        <v>23</v>
      </c>
      <c r="B14" s="2" t="s">
        <v>24</v>
      </c>
      <c r="C14" s="28"/>
      <c r="D14" s="29"/>
      <c r="E14" s="2" t="s">
        <v>3</v>
      </c>
      <c r="F14" s="30">
        <v>0.026</v>
      </c>
      <c r="G14" s="31"/>
      <c r="H14" s="2" t="s">
        <v>3</v>
      </c>
      <c r="I14" s="30">
        <v>0.026</v>
      </c>
      <c r="J14" s="31"/>
      <c r="K14" s="2" t="s">
        <v>3</v>
      </c>
      <c r="L14" s="30">
        <v>0.026</v>
      </c>
      <c r="M14" s="31"/>
      <c r="N14" s="19"/>
    </row>
    <row r="15" customFormat="1" ht="50" customHeight="1" spans="1:14">
      <c r="A15" s="2" t="s">
        <v>25</v>
      </c>
      <c r="B15" s="2" t="s">
        <v>26</v>
      </c>
      <c r="C15" s="28"/>
      <c r="D15" s="29"/>
      <c r="E15" s="2" t="s">
        <v>3</v>
      </c>
      <c r="F15" s="30">
        <v>0.021</v>
      </c>
      <c r="G15" s="31"/>
      <c r="H15" s="2" t="s">
        <v>3</v>
      </c>
      <c r="I15" s="30">
        <v>0.021</v>
      </c>
      <c r="J15" s="31"/>
      <c r="K15" s="2" t="s">
        <v>3</v>
      </c>
      <c r="L15" s="30">
        <v>0.021</v>
      </c>
      <c r="M15" s="31"/>
      <c r="N15" s="19"/>
    </row>
    <row r="16" customFormat="1" ht="50" customHeight="1" spans="1:17">
      <c r="A16" s="2"/>
      <c r="B16" s="2"/>
      <c r="C16" s="28"/>
      <c r="D16" s="29">
        <v>447128</v>
      </c>
      <c r="E16" s="2"/>
      <c r="F16" s="30">
        <f>SUM(F13:F15)+0.03</f>
        <v>0.257</v>
      </c>
      <c r="G16" s="31">
        <f t="shared" ref="G16:G22" si="5">F16*D16</f>
        <v>114911.896</v>
      </c>
      <c r="H16" s="2" t="s">
        <v>3</v>
      </c>
      <c r="I16" s="30">
        <f>SUM(I13:I15)+0.03</f>
        <v>0.257</v>
      </c>
      <c r="J16" s="31">
        <f t="shared" ref="J16:J22" si="6">I16*D16</f>
        <v>114911.896</v>
      </c>
      <c r="K16" s="2" t="s">
        <v>3</v>
      </c>
      <c r="L16" s="30">
        <f>SUM(L13:L15)+0.03</f>
        <v>0.257</v>
      </c>
      <c r="M16" s="31">
        <f t="shared" ref="M16:M22" si="7">L16*G16</f>
        <v>29532.357272</v>
      </c>
      <c r="N16" s="38" t="s">
        <v>38</v>
      </c>
      <c r="P16" s="19"/>
      <c r="Q16" s="38"/>
    </row>
    <row r="17" ht="50" customHeight="1" spans="1:17">
      <c r="A17" s="2" t="s">
        <v>28</v>
      </c>
      <c r="B17" s="32" t="s">
        <v>29</v>
      </c>
      <c r="C17" s="28" t="s">
        <v>13</v>
      </c>
      <c r="D17" s="29">
        <v>447128</v>
      </c>
      <c r="E17" s="2" t="s">
        <v>1</v>
      </c>
      <c r="F17" s="30">
        <v>0.42</v>
      </c>
      <c r="G17" s="31">
        <f t="shared" si="5"/>
        <v>187793.76</v>
      </c>
      <c r="H17" s="2" t="s">
        <v>2</v>
      </c>
      <c r="I17" s="30">
        <f>G27</f>
        <v>0.387610619469027</v>
      </c>
      <c r="J17" s="31">
        <f t="shared" si="6"/>
        <v>173311.561061947</v>
      </c>
      <c r="K17" s="2" t="s">
        <v>3</v>
      </c>
      <c r="L17" s="30">
        <f>I27</f>
        <v>0.380530973451327</v>
      </c>
      <c r="M17" s="31">
        <f t="shared" si="7"/>
        <v>71461.3423008849</v>
      </c>
      <c r="N17" s="37" t="s">
        <v>16</v>
      </c>
      <c r="P17" s="19"/>
      <c r="Q17" s="37"/>
    </row>
    <row r="18" customFormat="1" ht="28" customHeight="1" spans="3:17">
      <c r="C18" s="15"/>
      <c r="D18" s="16"/>
      <c r="E18" s="15"/>
      <c r="F18" s="33">
        <f t="shared" ref="F18:J18" si="8">F17-F16</f>
        <v>0.163</v>
      </c>
      <c r="G18" s="34">
        <f t="shared" si="8"/>
        <v>72881.864</v>
      </c>
      <c r="H18" s="15"/>
      <c r="I18" s="33">
        <f t="shared" si="8"/>
        <v>0.130610619469027</v>
      </c>
      <c r="J18" s="34">
        <f t="shared" si="8"/>
        <v>58399.6650619469</v>
      </c>
      <c r="K18" s="15"/>
      <c r="L18" s="33">
        <f>L17-L16</f>
        <v>0.123530973451327</v>
      </c>
      <c r="M18" s="34">
        <f>M17-M16</f>
        <v>41928.9850288849</v>
      </c>
      <c r="N18" s="37"/>
      <c r="O18" s="15"/>
      <c r="P18" s="37"/>
      <c r="Q18" s="19"/>
    </row>
    <row r="20" customFormat="1" ht="54" customHeight="1" spans="1:14">
      <c r="A20" s="2" t="s">
        <v>4</v>
      </c>
      <c r="B20" s="2" t="s">
        <v>5</v>
      </c>
      <c r="C20" s="2" t="s">
        <v>6</v>
      </c>
      <c r="D20" s="26" t="s">
        <v>36</v>
      </c>
      <c r="E20" s="2" t="s">
        <v>8</v>
      </c>
      <c r="F20" s="30" t="s">
        <v>9</v>
      </c>
      <c r="G20" s="26" t="s">
        <v>37</v>
      </c>
      <c r="H20" s="2" t="s">
        <v>8</v>
      </c>
      <c r="I20" s="30" t="s">
        <v>9</v>
      </c>
      <c r="J20" s="26" t="s">
        <v>37</v>
      </c>
      <c r="K20" s="2" t="s">
        <v>8</v>
      </c>
      <c r="L20" s="30" t="s">
        <v>9</v>
      </c>
      <c r="M20" s="26" t="s">
        <v>37</v>
      </c>
      <c r="N20" s="19"/>
    </row>
    <row r="21" customFormat="1" ht="50" customHeight="1" spans="1:14">
      <c r="A21" s="2" t="s">
        <v>31</v>
      </c>
      <c r="B21" s="32" t="s">
        <v>32</v>
      </c>
      <c r="C21" s="28" t="s">
        <v>13</v>
      </c>
      <c r="D21" s="29">
        <v>24636</v>
      </c>
      <c r="E21" s="2" t="s">
        <v>3</v>
      </c>
      <c r="F21" s="30">
        <v>0.8134</v>
      </c>
      <c r="G21" s="31">
        <f t="shared" si="5"/>
        <v>20038.9224</v>
      </c>
      <c r="H21" s="2" t="s">
        <v>3</v>
      </c>
      <c r="I21" s="30">
        <v>0.8134</v>
      </c>
      <c r="J21" s="31">
        <f t="shared" si="6"/>
        <v>20038.9224</v>
      </c>
      <c r="K21" s="2" t="s">
        <v>3</v>
      </c>
      <c r="L21" s="30">
        <v>0.8134</v>
      </c>
      <c r="M21" s="31">
        <f t="shared" si="7"/>
        <v>16299.65948016</v>
      </c>
      <c r="N21" s="19"/>
    </row>
    <row r="22" customFormat="1" ht="50" customHeight="1" spans="1:14">
      <c r="A22" s="2" t="s">
        <v>28</v>
      </c>
      <c r="B22" s="32" t="s">
        <v>29</v>
      </c>
      <c r="C22" s="28" t="s">
        <v>13</v>
      </c>
      <c r="D22" s="29">
        <v>24636</v>
      </c>
      <c r="E22" s="2" t="s">
        <v>1</v>
      </c>
      <c r="F22" s="30">
        <v>0.42</v>
      </c>
      <c r="G22" s="31">
        <f t="shared" si="5"/>
        <v>10347.12</v>
      </c>
      <c r="H22" s="2" t="s">
        <v>2</v>
      </c>
      <c r="I22" s="30">
        <f>G27</f>
        <v>0.387610619469027</v>
      </c>
      <c r="J22" s="31">
        <f t="shared" si="6"/>
        <v>9549.17522123894</v>
      </c>
      <c r="K22" s="2" t="s">
        <v>2</v>
      </c>
      <c r="L22" s="30">
        <f>I27</f>
        <v>0.380530973451327</v>
      </c>
      <c r="M22" s="31">
        <f t="shared" si="7"/>
        <v>3937.3996460177</v>
      </c>
      <c r="N22" s="37" t="s">
        <v>16</v>
      </c>
    </row>
    <row r="23" customFormat="1" ht="28" customHeight="1" spans="3:14">
      <c r="C23" s="15"/>
      <c r="D23" s="16"/>
      <c r="E23" s="15"/>
      <c r="F23" s="35">
        <f t="shared" ref="F23:J23" si="9">F22-F21</f>
        <v>-0.3934</v>
      </c>
      <c r="G23" s="34">
        <f t="shared" si="9"/>
        <v>-9691.8024</v>
      </c>
      <c r="H23" s="15"/>
      <c r="I23" s="35">
        <f t="shared" si="9"/>
        <v>-0.425789380530973</v>
      </c>
      <c r="J23" s="34">
        <f t="shared" si="9"/>
        <v>-10489.7471787611</v>
      </c>
      <c r="K23" s="15"/>
      <c r="L23" s="35">
        <f>L22-L21</f>
        <v>-0.432869026548673</v>
      </c>
      <c r="M23" s="34">
        <f>M22-M21</f>
        <v>-12362.2598341423</v>
      </c>
      <c r="N23" s="19"/>
    </row>
    <row r="25" ht="27" customHeight="1" spans="4:9">
      <c r="D25" s="29" t="s">
        <v>33</v>
      </c>
      <c r="E25" s="29"/>
      <c r="F25" s="29" t="s">
        <v>33</v>
      </c>
      <c r="G25" s="29"/>
      <c r="H25" s="29" t="s">
        <v>33</v>
      </c>
      <c r="I25" s="29"/>
    </row>
    <row r="26" customFormat="1" ht="50" customHeight="1" spans="1:14">
      <c r="A26" s="2" t="s">
        <v>14</v>
      </c>
      <c r="B26" s="32" t="s">
        <v>15</v>
      </c>
      <c r="C26" s="28" t="s">
        <v>13</v>
      </c>
      <c r="D26" s="2" t="s">
        <v>1</v>
      </c>
      <c r="E26" s="36">
        <v>0.3</v>
      </c>
      <c r="F26" s="2" t="s">
        <v>2</v>
      </c>
      <c r="G26" s="36">
        <f>0.29/1.13</f>
        <v>0.256637168141593</v>
      </c>
      <c r="H26" s="2" t="s">
        <v>3</v>
      </c>
      <c r="I26" s="36">
        <f>0.25/1.13</f>
        <v>0.221238938053097</v>
      </c>
      <c r="J26" s="18"/>
      <c r="K26" s="18"/>
      <c r="L26" s="18"/>
      <c r="M26" s="18"/>
      <c r="N26" s="37"/>
    </row>
    <row r="27" customFormat="1" ht="50" customHeight="1" spans="1:17">
      <c r="A27" s="2" t="s">
        <v>28</v>
      </c>
      <c r="B27" s="32" t="s">
        <v>29</v>
      </c>
      <c r="C27" s="28" t="s">
        <v>13</v>
      </c>
      <c r="D27" s="2" t="s">
        <v>1</v>
      </c>
      <c r="E27" s="36">
        <v>0.42</v>
      </c>
      <c r="F27" s="2" t="s">
        <v>2</v>
      </c>
      <c r="G27" s="36">
        <f>0.438/1.13</f>
        <v>0.387610619469027</v>
      </c>
      <c r="H27" s="2" t="s">
        <v>3</v>
      </c>
      <c r="I27" s="36">
        <f>0.43/1.13</f>
        <v>0.380530973451327</v>
      </c>
      <c r="J27" s="18"/>
      <c r="K27" s="18"/>
      <c r="L27" s="18"/>
      <c r="M27" s="18"/>
      <c r="N27" s="37"/>
      <c r="P27" s="19"/>
      <c r="Q27" s="37"/>
    </row>
    <row r="28" ht="30" customHeight="1" spans="4:9">
      <c r="D28" s="29" t="s">
        <v>34</v>
      </c>
      <c r="E28" s="29"/>
      <c r="F28" s="30" t="s">
        <v>35</v>
      </c>
      <c r="G28" s="30"/>
      <c r="H28" s="31" t="s">
        <v>34</v>
      </c>
      <c r="I28" s="31"/>
    </row>
  </sheetData>
  <mergeCells count="10">
    <mergeCell ref="A1:D1"/>
    <mergeCell ref="E1:G1"/>
    <mergeCell ref="H1:J1"/>
    <mergeCell ref="K1:M1"/>
    <mergeCell ref="D25:E25"/>
    <mergeCell ref="F25:G25"/>
    <mergeCell ref="H25:I25"/>
    <mergeCell ref="D28:E28"/>
    <mergeCell ref="F28:G28"/>
    <mergeCell ref="H28:I28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zoomScale="130" zoomScaleNormal="130" workbookViewId="0">
      <selection activeCell="H6" sqref="H6"/>
    </sheetView>
  </sheetViews>
  <sheetFormatPr defaultColWidth="9" defaultRowHeight="13.5" outlineLevelRow="7" outlineLevelCol="6"/>
  <cols>
    <col min="1" max="1" width="15.125" customWidth="1"/>
    <col min="2" max="2" width="10.7666666666667" customWidth="1"/>
    <col min="3" max="3" width="14.0333333333333" customWidth="1"/>
    <col min="4" max="4" width="10.125" customWidth="1"/>
    <col min="5" max="5" width="9.13333333333333" style="10" customWidth="1"/>
    <col min="6" max="6" width="9.8" style="11" customWidth="1"/>
    <col min="7" max="7" width="12.1166666666667" customWidth="1"/>
  </cols>
  <sheetData>
    <row r="1" s="8" customFormat="1" ht="23" customHeight="1" spans="1:7">
      <c r="A1" s="12" t="s">
        <v>39</v>
      </c>
      <c r="B1" s="12" t="s">
        <v>40</v>
      </c>
      <c r="C1" s="12" t="s">
        <v>41</v>
      </c>
      <c r="D1" s="12" t="s">
        <v>42</v>
      </c>
      <c r="E1" s="12" t="s">
        <v>43</v>
      </c>
      <c r="F1" s="12" t="s">
        <v>44</v>
      </c>
      <c r="G1" s="12" t="s">
        <v>6</v>
      </c>
    </row>
    <row r="2" s="9" customFormat="1" ht="64" customHeight="1" spans="1:7">
      <c r="A2" s="12" t="s">
        <v>45</v>
      </c>
      <c r="B2" s="12" t="s">
        <v>21</v>
      </c>
      <c r="C2" s="12" t="s">
        <v>46</v>
      </c>
      <c r="D2" s="12" t="s">
        <v>47</v>
      </c>
      <c r="E2" s="13">
        <v>4</v>
      </c>
      <c r="F2" s="12" t="s">
        <v>48</v>
      </c>
      <c r="G2" s="14"/>
    </row>
    <row r="3" s="9" customFormat="1" ht="64" customHeight="1" spans="1:7">
      <c r="A3" s="12" t="s">
        <v>49</v>
      </c>
      <c r="B3" s="12" t="s">
        <v>21</v>
      </c>
      <c r="C3" s="12" t="s">
        <v>46</v>
      </c>
      <c r="D3" s="12" t="s">
        <v>47</v>
      </c>
      <c r="E3" s="13">
        <v>8</v>
      </c>
      <c r="F3" s="12" t="s">
        <v>50</v>
      </c>
      <c r="G3" s="14"/>
    </row>
    <row r="4" s="9" customFormat="1" ht="64" customHeight="1" spans="1:7">
      <c r="A4" s="12" t="s">
        <v>51</v>
      </c>
      <c r="B4" s="12" t="s">
        <v>31</v>
      </c>
      <c r="C4" s="12" t="s">
        <v>52</v>
      </c>
      <c r="D4" s="12" t="s">
        <v>53</v>
      </c>
      <c r="E4" s="13">
        <v>4</v>
      </c>
      <c r="F4" s="12" t="s">
        <v>54</v>
      </c>
      <c r="G4" s="14"/>
    </row>
    <row r="5" s="9" customFormat="1" ht="54" customHeight="1" spans="1:7">
      <c r="A5" s="12" t="s">
        <v>55</v>
      </c>
      <c r="B5" s="12" t="s">
        <v>17</v>
      </c>
      <c r="C5" s="12" t="s">
        <v>18</v>
      </c>
      <c r="D5" s="12" t="s">
        <v>56</v>
      </c>
      <c r="E5" s="13">
        <v>2</v>
      </c>
      <c r="F5" s="12" t="s">
        <v>57</v>
      </c>
      <c r="G5" s="14"/>
    </row>
    <row r="6" s="9" customFormat="1" ht="47" customHeight="1" spans="1:7">
      <c r="A6" s="12" t="s">
        <v>58</v>
      </c>
      <c r="B6" s="12" t="s">
        <v>17</v>
      </c>
      <c r="C6" s="12" t="s">
        <v>18</v>
      </c>
      <c r="D6" s="12" t="s">
        <v>56</v>
      </c>
      <c r="E6" s="13">
        <v>2</v>
      </c>
      <c r="F6" s="12" t="s">
        <v>59</v>
      </c>
      <c r="G6" s="14"/>
    </row>
    <row r="7" s="9" customFormat="1" ht="47" customHeight="1" spans="1:7">
      <c r="A7" s="12" t="s">
        <v>49</v>
      </c>
      <c r="B7" s="12" t="s">
        <v>11</v>
      </c>
      <c r="C7" s="12" t="s">
        <v>12</v>
      </c>
      <c r="D7" s="12" t="s">
        <v>60</v>
      </c>
      <c r="E7" s="13">
        <v>2</v>
      </c>
      <c r="F7" s="12" t="s">
        <v>59</v>
      </c>
      <c r="G7" s="14"/>
    </row>
    <row r="8" s="9" customFormat="1" ht="47" customHeight="1" spans="1:7">
      <c r="A8" s="12" t="s">
        <v>61</v>
      </c>
      <c r="B8" s="12" t="s">
        <v>11</v>
      </c>
      <c r="C8" s="12" t="s">
        <v>12</v>
      </c>
      <c r="D8" s="12" t="s">
        <v>60</v>
      </c>
      <c r="E8" s="13">
        <v>4</v>
      </c>
      <c r="F8" s="12" t="s">
        <v>62</v>
      </c>
      <c r="G8" s="14"/>
    </row>
  </sheetData>
  <autoFilter xmlns:etc="http://www.wps.cn/officeDocument/2017/etCustomData" ref="A1:G8" etc:filterBottomFollowUsedRange="0">
    <extLst/>
  </autoFilter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2"/>
  <sheetViews>
    <sheetView workbookViewId="0">
      <selection activeCell="L23" sqref="L23"/>
    </sheetView>
  </sheetViews>
  <sheetFormatPr defaultColWidth="9" defaultRowHeight="13.5" outlineLevelRow="1"/>
  <cols>
    <col min="2" max="2" width="32.625" customWidth="1"/>
    <col min="7" max="7" width="36.375" customWidth="1"/>
    <col min="12" max="12" width="46.75" customWidth="1"/>
  </cols>
  <sheetData>
    <row r="2" ht="36" customHeight="1" spans="2:12">
      <c r="B2" s="5" t="s">
        <v>63</v>
      </c>
      <c r="C2" s="6"/>
      <c r="D2" s="6"/>
      <c r="E2" s="6"/>
      <c r="F2" s="6"/>
      <c r="G2" s="5" t="s">
        <v>64</v>
      </c>
      <c r="L2" s="7" t="s">
        <v>65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8" sqref="M18"/>
    </sheetView>
  </sheetViews>
  <sheetFormatPr defaultColWidth="9" defaultRowHeight="13.5"/>
  <cols>
    <col min="2" max="2" width="15.375" customWidth="1"/>
    <col min="3" max="3" width="18.5" customWidth="1"/>
  </cols>
  <sheetData/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6"/>
  <sheetViews>
    <sheetView workbookViewId="0">
      <selection activeCell="E5" sqref="E5"/>
    </sheetView>
  </sheetViews>
  <sheetFormatPr defaultColWidth="9" defaultRowHeight="13.5" outlineLevelRow="5" outlineLevelCol="4"/>
  <cols>
    <col min="1" max="1" width="11.5" customWidth="1"/>
    <col min="2" max="2" width="36.25" customWidth="1"/>
    <col min="3" max="3" width="13.25" customWidth="1"/>
    <col min="4" max="4" width="22.375" customWidth="1"/>
    <col min="5" max="5" width="13.25" customWidth="1"/>
  </cols>
  <sheetData>
    <row r="2" spans="1:4">
      <c r="A2" s="1" t="s">
        <v>66</v>
      </c>
      <c r="B2" s="1" t="s">
        <v>67</v>
      </c>
      <c r="C2" s="1" t="s">
        <v>7</v>
      </c>
      <c r="D2" s="1" t="s">
        <v>36</v>
      </c>
    </row>
    <row r="3" spans="1:5">
      <c r="A3" s="2" t="s">
        <v>11</v>
      </c>
      <c r="B3" s="2" t="s">
        <v>12</v>
      </c>
      <c r="C3" s="1">
        <v>136390</v>
      </c>
      <c r="D3" s="1">
        <v>102593</v>
      </c>
      <c r="E3">
        <f t="shared" ref="E3:E6" si="0">C3+D3</f>
        <v>238983</v>
      </c>
    </row>
    <row r="4" spans="1:5">
      <c r="A4" s="2" t="s">
        <v>17</v>
      </c>
      <c r="B4" s="2" t="s">
        <v>18</v>
      </c>
      <c r="C4" s="1">
        <v>266869</v>
      </c>
      <c r="D4" s="1">
        <v>34382</v>
      </c>
      <c r="E4">
        <f t="shared" si="0"/>
        <v>301251</v>
      </c>
    </row>
    <row r="5" spans="1:5">
      <c r="A5" s="2" t="s">
        <v>21</v>
      </c>
      <c r="B5" s="3" t="s">
        <v>22</v>
      </c>
      <c r="C5" s="4">
        <v>575113</v>
      </c>
      <c r="D5" s="1">
        <v>447128</v>
      </c>
      <c r="E5">
        <f t="shared" si="0"/>
        <v>1022241</v>
      </c>
    </row>
    <row r="6" spans="1:5">
      <c r="A6" s="2" t="s">
        <v>31</v>
      </c>
      <c r="B6" s="3" t="s">
        <v>68</v>
      </c>
      <c r="C6" s="4">
        <v>11012</v>
      </c>
      <c r="D6" s="1">
        <v>24636</v>
      </c>
      <c r="E6">
        <f t="shared" si="0"/>
        <v>35648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M8&amp;M10螺栓-2024年</vt:lpstr>
      <vt:lpstr>M8&amp;M10螺栓-2025</vt:lpstr>
      <vt:lpstr>螺栓位置明细</vt:lpstr>
      <vt:lpstr>实验报告</vt:lpstr>
      <vt:lpstr>报价单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冯敬乾</cp:lastModifiedBy>
  <dcterms:created xsi:type="dcterms:W3CDTF">2025-07-24T07:47:00Z</dcterms:created>
  <dcterms:modified xsi:type="dcterms:W3CDTF">2025-09-09T02:56:09Z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A0D1D1CD865D48B1BC16135524F5AA8A_13</vt:lpwstr>
  </property>
  <property fmtid="{D5CDD505-2E9C-101B-9397-08002B2CF9AE}" pid="3" name="KSOProductBuildVer">
    <vt:lpwstr>2052-12.1.0.22529</vt:lpwstr>
  </property>
</Properties>
</file>