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25" firstSheet="8" activeTab="8"/>
  </bookViews>
  <sheets>
    <sheet name="汇总" sheetId="1" state="hidden" r:id="rId1"/>
    <sheet name="原材料价格趋势图" sheetId="14" state="hidden" r:id="rId2"/>
    <sheet name="月度物料采购成本降低情况统计表" sheetId="2" state="hidden" r:id="rId3"/>
    <sheet name="询价单" sheetId="3" state="hidden" r:id="rId4"/>
    <sheet name="冲压件报价模板" sheetId="18" state="hidden" r:id="rId5"/>
    <sheet name="报价单（简易）" sheetId="17" state="hidden" r:id="rId6"/>
    <sheet name="新增物料成本价格分析表" sheetId="4" state="hidden" r:id="rId7"/>
    <sheet name="物料采购价格审批表1" sheetId="6" state="hidden" r:id="rId8"/>
    <sheet name="河北工厂" sheetId="19" r:id="rId9"/>
    <sheet name="物料采购价格调整明细表" sheetId="7" state="hidden" r:id="rId10"/>
    <sheet name="物料采购价格调整审批表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Tahoma"/>
            <charset val="134"/>
          </rPr>
          <t>02.07.01.006</t>
        </r>
        <r>
          <rPr>
            <sz val="9"/>
            <rFont val="Tahoma"/>
            <charset val="134"/>
          </rPr>
          <t xml:space="preserve">
</t>
        </r>
      </text>
    </comment>
    <comment ref="B4" authorId="0">
      <text>
        <r>
          <rPr>
            <b/>
            <sz val="9"/>
            <rFont val="Tahoma"/>
            <charset val="134"/>
          </rPr>
          <t>02.07.01.006</t>
        </r>
        <r>
          <rPr>
            <sz val="9"/>
            <rFont val="Tahoma"/>
            <charset val="134"/>
          </rPr>
          <t xml:space="preserve">
</t>
        </r>
      </text>
    </comment>
    <comment ref="B5" authorId="0">
      <text>
        <r>
          <rPr>
            <b/>
            <sz val="9"/>
            <rFont val="Tahoma"/>
            <charset val="134"/>
          </rPr>
          <t>02.07.01.111</t>
        </r>
        <r>
          <rPr>
            <sz val="9"/>
            <rFont val="Tahoma"/>
            <charset val="134"/>
          </rPr>
          <t xml:space="preserve">
</t>
        </r>
      </text>
    </comment>
    <comment ref="B6" authorId="0">
      <text>
        <r>
          <rPr>
            <b/>
            <sz val="9"/>
            <rFont val="Tahoma"/>
            <charset val="134"/>
          </rPr>
          <t>02.07.01.111</t>
        </r>
        <r>
          <rPr>
            <sz val="9"/>
            <rFont val="Tahoma"/>
            <charset val="134"/>
          </rPr>
          <t xml:space="preserve">
</t>
        </r>
      </text>
    </comment>
    <comment ref="B24" authorId="0">
      <text>
        <r>
          <rPr>
            <b/>
            <sz val="9"/>
            <rFont val="Tahoma"/>
            <charset val="134"/>
          </rPr>
          <t>02.07.01.026</t>
        </r>
        <r>
          <rPr>
            <sz val="9"/>
            <rFont val="Tahoma"/>
            <charset val="134"/>
          </rPr>
          <t xml:space="preserve">
</t>
        </r>
      </text>
    </comment>
    <comment ref="B25" authorId="0">
      <text>
        <r>
          <rPr>
            <b/>
            <sz val="9"/>
            <rFont val="Tahoma"/>
            <charset val="134"/>
          </rPr>
          <t>02.07.01.026</t>
        </r>
        <r>
          <rPr>
            <sz val="9"/>
            <rFont val="Tahoma"/>
            <charset val="134"/>
          </rPr>
          <t xml:space="preserve">
</t>
        </r>
      </text>
    </comment>
    <comment ref="B26" authorId="0">
      <text>
        <r>
          <rPr>
            <b/>
            <sz val="9"/>
            <rFont val="Tahoma"/>
            <charset val="134"/>
          </rPr>
          <t>02.07.01.023</t>
        </r>
        <r>
          <rPr>
            <sz val="9"/>
            <rFont val="Tahoma"/>
            <charset val="134"/>
          </rPr>
          <t xml:space="preserve">
</t>
        </r>
      </text>
    </comment>
    <comment ref="B27" authorId="0">
      <text>
        <r>
          <rPr>
            <b/>
            <sz val="9"/>
            <rFont val="Tahoma"/>
            <charset val="134"/>
          </rPr>
          <t>02.07.01.023</t>
        </r>
        <r>
          <rPr>
            <sz val="9"/>
            <rFont val="Tahoma"/>
            <charset val="134"/>
          </rPr>
          <t xml:space="preserve">
</t>
        </r>
      </text>
    </comment>
    <comment ref="E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无采购</t>
        </r>
      </text>
    </comment>
    <comment ref="F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无采购</t>
        </r>
      </text>
    </comment>
    <comment ref="B28" authorId="0">
      <text>
        <r>
          <rPr>
            <b/>
            <sz val="9"/>
            <rFont val="Tahoma"/>
            <charset val="134"/>
          </rPr>
          <t>02.07.01.077</t>
        </r>
        <r>
          <rPr>
            <sz val="9"/>
            <rFont val="Tahoma"/>
            <charset val="134"/>
          </rPr>
          <t xml:space="preserve">
</t>
        </r>
      </text>
    </comment>
    <comment ref="B29" authorId="0">
      <text>
        <r>
          <rPr>
            <b/>
            <sz val="9"/>
            <rFont val="Tahoma"/>
            <charset val="134"/>
          </rPr>
          <t>02.07.01.077</t>
        </r>
        <r>
          <rPr>
            <sz val="9"/>
            <rFont val="Tahoma"/>
            <charset val="134"/>
          </rPr>
          <t xml:space="preserve">
</t>
        </r>
      </text>
    </comment>
    <comment ref="B52" authorId="0">
      <text>
        <r>
          <rPr>
            <b/>
            <sz val="9"/>
            <rFont val="Tahoma"/>
            <charset val="134"/>
          </rPr>
          <t>02.07.01.120</t>
        </r>
      </text>
    </comment>
    <comment ref="B53" authorId="0">
      <text>
        <r>
          <rPr>
            <b/>
            <sz val="9"/>
            <rFont val="Tahoma"/>
            <charset val="134"/>
          </rPr>
          <t>02.07.01.120</t>
        </r>
      </text>
    </comment>
    <comment ref="F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无采购</t>
        </r>
      </text>
    </comment>
    <comment ref="B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02.07.01.124
</t>
        </r>
      </text>
    </comment>
    <comment ref="B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02.07.01.124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<sst xmlns="http://schemas.openxmlformats.org/spreadsheetml/2006/main" count="761" uniqueCount="341">
  <si>
    <t>序号</t>
  </si>
  <si>
    <t>用   途</t>
  </si>
  <si>
    <t>提报部门或责任人</t>
  </si>
  <si>
    <t>表单名称</t>
  </si>
  <si>
    <t>物料采购价格趋势分析</t>
  </si>
  <si>
    <t>财务</t>
  </si>
  <si>
    <t>原材料价格趋势图</t>
  </si>
  <si>
    <t>统计月度实际采购降本</t>
  </si>
  <si>
    <t>采购</t>
  </si>
  <si>
    <t>月度物料采购成本降低完成情况统计表</t>
  </si>
  <si>
    <t>用于未定价产品向供应商询价</t>
  </si>
  <si>
    <t>采购（向供应商发出，供应商回复）</t>
  </si>
  <si>
    <t>询价单</t>
  </si>
  <si>
    <t>适用于新增零部件（小件）</t>
  </si>
  <si>
    <t>供应商</t>
  </si>
  <si>
    <t>供应商报价单（简易）</t>
  </si>
  <si>
    <t>新增物料采购对供应商价格进行分析时填报</t>
  </si>
  <si>
    <t>新增物料成本价格分析表</t>
  </si>
  <si>
    <t>新增物料/工装内部报批价格时填报</t>
  </si>
  <si>
    <t>物料采购价格审批表</t>
  </si>
  <si>
    <t>原有物料价格调整时供应商填报</t>
  </si>
  <si>
    <t>物料采购价格调整明细表</t>
  </si>
  <si>
    <t>价格变动内部报批时填报</t>
  </si>
  <si>
    <t>物料采购价格调整审批表</t>
  </si>
  <si>
    <t>2021年ABS757与苯领ABS采购价格（未税，元/kg)</t>
  </si>
  <si>
    <t>项目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</si>
  <si>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</si>
  <si>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</si>
  <si>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</si>
  <si>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</si>
  <si>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</si>
  <si>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</si>
  <si>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</si>
  <si>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</si>
  <si>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</si>
  <si>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</si>
  <si>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</si>
  <si>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</si>
  <si>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年平均单价</t>
  </si>
  <si>
    <t>ABS757</t>
  </si>
  <si>
    <t xml:space="preserve"> 2020年均价</t>
  </si>
  <si>
    <t>2021年</t>
  </si>
  <si>
    <t>苯领ABS</t>
  </si>
  <si>
    <t>2021年PP料采购价格（未税，元/kg)</t>
  </si>
  <si>
    <t>K8303</t>
  </si>
  <si>
    <t xml:space="preserve"> 2021年</t>
  </si>
  <si>
    <t>TP15</t>
  </si>
  <si>
    <t>TP30-3058</t>
  </si>
  <si>
    <t>2021年PA6+GF35/PC345KZ+ABS料采购价格（未税，元/kg)</t>
  </si>
  <si>
    <t>PC 345KZ ABS+PC</t>
  </si>
  <si>
    <t>Pa6+GF35</t>
  </si>
  <si>
    <t>月度物料采购成本降低情况统计表（未税）</t>
  </si>
  <si>
    <t xml:space="preserve">统计数据期间：2021年1月1日至   月   日 </t>
  </si>
  <si>
    <t>单位：元，%</t>
  </si>
  <si>
    <t xml:space="preserve">    项目
类别</t>
  </si>
  <si>
    <t>物料代码</t>
  </si>
  <si>
    <t>名称</t>
  </si>
  <si>
    <t>计量
单位</t>
  </si>
  <si>
    <t>2020年12月单价（未税）</t>
  </si>
  <si>
    <t>2021年降本</t>
  </si>
  <si>
    <t>备注</t>
  </si>
  <si>
    <t>本月采购数量</t>
  </si>
  <si>
    <t>本年累计数量</t>
  </si>
  <si>
    <t>本月单价（未税）</t>
  </si>
  <si>
    <t>本月降本
金额</t>
  </si>
  <si>
    <t>本年累计降本金额</t>
  </si>
  <si>
    <t>合计：</t>
  </si>
  <si>
    <t>本年降本计划完成情况</t>
  </si>
  <si>
    <t>本年计划降本金额</t>
  </si>
  <si>
    <t>年完成率</t>
  </si>
  <si>
    <t>本月计划降本金额</t>
  </si>
  <si>
    <t>本月降本金额</t>
  </si>
  <si>
    <t>月完成率</t>
  </si>
  <si>
    <t>编制：</t>
  </si>
  <si>
    <t>审核：</t>
  </si>
  <si>
    <t>询 价 单</t>
  </si>
  <si>
    <t>供应商全称：</t>
  </si>
  <si>
    <t>供应商联系人：</t>
  </si>
  <si>
    <t>供应商统一社会信用代码：</t>
  </si>
  <si>
    <t>供应商电话：</t>
  </si>
  <si>
    <t>供应商地址：</t>
  </si>
  <si>
    <t>报价有效期：</t>
  </si>
  <si>
    <t>是否一般纳税人：</t>
  </si>
  <si>
    <t>是     否</t>
  </si>
  <si>
    <t>增值税税率：  %</t>
  </si>
  <si>
    <t>金额单位：元</t>
  </si>
  <si>
    <t>物料名称</t>
  </si>
  <si>
    <t>规格/型号</t>
  </si>
  <si>
    <t>计量单位</t>
  </si>
  <si>
    <t>物料单价    （未税）</t>
  </si>
  <si>
    <t>物料单价    （含税）</t>
  </si>
  <si>
    <t>模具费    （未税）</t>
  </si>
  <si>
    <t>模具费   （含税）</t>
  </si>
  <si>
    <t>模具支付方式</t>
  </si>
  <si>
    <t>公司名称：北京光华荣昌汽车部件有限公司</t>
  </si>
  <si>
    <t>询价部门：前期采购部</t>
  </si>
  <si>
    <t>询价人姓名：</t>
  </si>
  <si>
    <t>询价人联系电话：</t>
  </si>
  <si>
    <t>询价人邮箱：</t>
  </si>
  <si>
    <t>要求询价回复时间：</t>
  </si>
  <si>
    <t>网址：www.bjghrc.com</t>
  </si>
  <si>
    <t>报价供应商（全称）：</t>
  </si>
  <si>
    <t>QAD编码</t>
  </si>
  <si>
    <t>零件号</t>
  </si>
  <si>
    <t>总成名称</t>
  </si>
  <si>
    <t>图示</t>
  </si>
  <si>
    <t>自制/外购</t>
  </si>
  <si>
    <t>材质</t>
  </si>
  <si>
    <t>数量</t>
  </si>
  <si>
    <t>净重尺寸</t>
  </si>
  <si>
    <t>下料尺寸</t>
  </si>
  <si>
    <t>重量</t>
  </si>
  <si>
    <t>未税单价</t>
  </si>
  <si>
    <t>材料费</t>
  </si>
  <si>
    <t>直接人工</t>
  </si>
  <si>
    <t>制造费用</t>
  </si>
  <si>
    <t>包装费</t>
  </si>
  <si>
    <t>运费</t>
  </si>
  <si>
    <t>财务费用</t>
  </si>
  <si>
    <t>管理费用</t>
  </si>
  <si>
    <t>不含税单价</t>
  </si>
  <si>
    <t>未税模具费</t>
  </si>
  <si>
    <t>模具分摊数量</t>
  </si>
  <si>
    <t>模摊费</t>
  </si>
  <si>
    <t>含模摊未税价</t>
  </si>
  <si>
    <t>长mm</t>
  </si>
  <si>
    <t>宽mm</t>
  </si>
  <si>
    <t>厚mm</t>
  </si>
  <si>
    <t>毛重</t>
  </si>
  <si>
    <t>净重</t>
  </si>
  <si>
    <t>材料利用率</t>
  </si>
  <si>
    <t>废铁</t>
  </si>
  <si>
    <t>钢材</t>
  </si>
  <si>
    <t>工序</t>
  </si>
  <si>
    <t>吨位</t>
  </si>
  <si>
    <t>工时/s</t>
  </si>
  <si>
    <t>工序数</t>
  </si>
  <si>
    <t>工序费</t>
  </si>
  <si>
    <t>出件数</t>
  </si>
  <si>
    <t>合计</t>
  </si>
  <si>
    <t>变动</t>
  </si>
  <si>
    <t>固定</t>
  </si>
  <si>
    <t>SHT0014563</t>
  </si>
  <si>
    <t>座框前横梁</t>
  </si>
  <si>
    <t>外购</t>
  </si>
  <si>
    <t>SPFH590/t=2.0</t>
  </si>
  <si>
    <t>剪板</t>
  </si>
  <si>
    <t>落料冲孔</t>
  </si>
  <si>
    <t>250T</t>
  </si>
  <si>
    <t>成型</t>
  </si>
  <si>
    <t>冲孔</t>
  </si>
  <si>
    <t>110T</t>
  </si>
  <si>
    <t>计算依据及过程</t>
  </si>
  <si>
    <t>SHT0014564</t>
  </si>
  <si>
    <t>调高机构支架</t>
  </si>
  <si>
    <t>63T</t>
  </si>
  <si>
    <t>SHT0014565</t>
  </si>
  <si>
    <t>阻尼调节机构支架</t>
  </si>
  <si>
    <t>SHT0014594</t>
  </si>
  <si>
    <t>前罩壳固定支架L</t>
  </si>
  <si>
    <t>80T</t>
  </si>
  <si>
    <t>物料报价单</t>
  </si>
  <si>
    <t>供货单位信息</t>
  </si>
  <si>
    <t>单位名称（盖章）</t>
  </si>
  <si>
    <t>地    址</t>
  </si>
  <si>
    <t>报价日期</t>
  </si>
  <si>
    <t>年  月  日</t>
  </si>
  <si>
    <t>联 系 人</t>
  </si>
  <si>
    <t>职    务</t>
  </si>
  <si>
    <t>联系电话</t>
  </si>
  <si>
    <t>增值税率</t>
  </si>
  <si>
    <t>产品名称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</si>
  <si>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</si>
  <si>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</si>
  <si>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</si>
  <si>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变更申请号</t>
  </si>
  <si>
    <t>变更原因</t>
  </si>
  <si>
    <t>变更日期</t>
  </si>
  <si>
    <t>报价表编号</t>
  </si>
  <si>
    <t>物 料 号</t>
  </si>
  <si>
    <t>含税价格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</si>
  <si>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</si>
  <si>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</si>
  <si>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</si>
  <si>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</si>
  <si>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</si>
  <si>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</si>
  <si>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</si>
  <si>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</si>
  <si>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</si>
  <si>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</si>
  <si>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</si>
  <si>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电</t>
  </si>
  <si>
    <t>外购外协</t>
  </si>
  <si>
    <t>水</t>
  </si>
  <si>
    <t>动力燃料</t>
  </si>
  <si>
    <t>汽</t>
  </si>
  <si>
    <t>工    资</t>
  </si>
  <si>
    <t>专用费用</t>
  </si>
  <si>
    <t>外购外协（未税）</t>
  </si>
  <si>
    <t>合    计</t>
  </si>
  <si>
    <t>包装（未税）</t>
  </si>
  <si>
    <t>材质/规格</t>
  </si>
  <si>
    <t>运输费</t>
  </si>
  <si>
    <t>合   计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</si>
  <si>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</si>
  <si>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</si>
  <si>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</si>
  <si>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</si>
  <si>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</si>
  <si>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</si>
  <si>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</si>
  <si>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</si>
  <si>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</si>
  <si>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</si>
  <si>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</si>
  <si>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</si>
  <si>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</si>
  <si>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</si>
  <si>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</si>
  <si>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</si>
  <si>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</si>
  <si>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</si>
  <si>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</si>
  <si>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</si>
  <si>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</si>
  <si>
    <t>新增物料成本价格分析表（未税、元）</t>
  </si>
  <si>
    <t>供应商名称</t>
  </si>
  <si>
    <t>供应商报价</t>
  </si>
  <si>
    <t>核定价格</t>
  </si>
  <si>
    <t>增减金额</t>
  </si>
  <si>
    <t>所对应产品或项目</t>
  </si>
  <si>
    <t>预计年使用量</t>
  </si>
  <si>
    <t>相同/类似物料价格</t>
  </si>
  <si>
    <t>1、原材料--自制件分析</t>
  </si>
  <si>
    <t>采购核定</t>
  </si>
  <si>
    <t>财务核定金额</t>
  </si>
  <si>
    <t>2、原材料--外购外协分析</t>
  </si>
  <si>
    <t>3、其他成本、费用分析</t>
  </si>
  <si>
    <t>供
应
商
报
价</t>
  </si>
  <si>
    <t>财务核定</t>
  </si>
  <si>
    <t>说明</t>
  </si>
  <si>
    <t>占报价比重</t>
  </si>
  <si>
    <t>燃动费用</t>
  </si>
  <si>
    <t>期间费用</t>
  </si>
  <si>
    <t>会签：</t>
  </si>
  <si>
    <t>审批：</t>
  </si>
  <si>
    <t>物料采购价格审批表（未税、元）</t>
  </si>
  <si>
    <t>采购工厂：成都工厂</t>
  </si>
  <si>
    <t>编号：GHRCSP-CC-20230410-湘乡简美</t>
  </si>
  <si>
    <t>图号/编码</t>
  </si>
  <si>
    <t>物料/工装名称</t>
  </si>
  <si>
    <t>增值税率%</t>
  </si>
  <si>
    <t>目标价格
（不含模摊）</t>
  </si>
  <si>
    <t>报批价格</t>
  </si>
  <si>
    <t>单件模摊</t>
  </si>
  <si>
    <t>审批价格</t>
  </si>
  <si>
    <t>供应商全称</t>
  </si>
  <si>
    <t>采购给出价格</t>
  </si>
  <si>
    <t>基础价格</t>
  </si>
  <si>
    <t>含模摊价格</t>
  </si>
  <si>
    <t>主要原材料名称规格/价格</t>
  </si>
  <si>
    <t>产品单价</t>
  </si>
  <si>
    <t>SHT0014738</t>
  </si>
  <si>
    <t>左座椅靠背护面总成</t>
  </si>
  <si>
    <t>套</t>
  </si>
  <si>
    <t>/</t>
  </si>
  <si>
    <t>湘乡简美新材料科技有限公司</t>
  </si>
  <si>
    <t>SHT0014739</t>
  </si>
  <si>
    <t>SHT0014740</t>
  </si>
  <si>
    <t>SHT0014741</t>
  </si>
  <si>
    <t>左座椅座垫护面总成</t>
  </si>
  <si>
    <t>SHT0014774</t>
  </si>
  <si>
    <t>SHT0014742</t>
  </si>
  <si>
    <t>右座椅靠背护面总成</t>
  </si>
  <si>
    <t>SHT0014743</t>
  </si>
  <si>
    <t>右座椅座垫护面总成</t>
  </si>
  <si>
    <t>SHT0015003</t>
  </si>
  <si>
    <t>下卧铺面套总成</t>
  </si>
  <si>
    <t>SHT0014712</t>
  </si>
  <si>
    <t>SHT0014713</t>
  </si>
  <si>
    <t>SHT0014737</t>
  </si>
  <si>
    <t>SHT0014715</t>
  </si>
  <si>
    <t>SHT0014773</t>
  </si>
  <si>
    <t>SHT0014714</t>
  </si>
  <si>
    <t>SHT0014716</t>
  </si>
  <si>
    <t>SHT0015446</t>
  </si>
  <si>
    <t>左座椅靠背护面总成（无通风）</t>
  </si>
  <si>
    <t>SHT0015447</t>
  </si>
  <si>
    <t>左座椅靠背护面总成（带通风）</t>
  </si>
  <si>
    <t>注明：
1、上述产品价格执行未税价格，上述审批价格按照</t>
  </si>
  <si>
    <t xml:space="preserve">
总经理
日期：
</t>
  </si>
  <si>
    <t xml:space="preserve">
会签
日期：
</t>
  </si>
  <si>
    <t xml:space="preserve">
采购负责人
日期：
</t>
  </si>
  <si>
    <t xml:space="preserve">
成本部门
日期：
</t>
  </si>
  <si>
    <t xml:space="preserve">
采购工程师
日期：
</t>
  </si>
  <si>
    <t>采购工厂：河北工厂                                                                                                                                                                                                                                                                编号：GHRCSP-CD-20230410-湘乡简美</t>
  </si>
  <si>
    <t>A点供货价</t>
  </si>
  <si>
    <t>降幅</t>
  </si>
  <si>
    <t>BAS0010034</t>
  </si>
  <si>
    <t>￠16*15绞架后轴衬套</t>
  </si>
  <si>
    <t>EA</t>
  </si>
  <si>
    <t>1.25</t>
  </si>
  <si>
    <t>-</t>
  </si>
  <si>
    <t>1.1</t>
  </si>
  <si>
    <t>上海精众新材料科技有限公司</t>
  </si>
  <si>
    <t xml:space="preserve">注明：
1、上述产品价格执行未税价格；
2、付款方式及付款周期按照河北工厂现有模式；  
    </t>
  </si>
  <si>
    <t xml:space="preserve">
采购负责人
日期：
成本部门
日期：
</t>
  </si>
  <si>
    <t>物料采购价格调整明细表（未税，元）</t>
  </si>
  <si>
    <t>采购工厂：</t>
  </si>
  <si>
    <t>调整前物料价格</t>
  </si>
  <si>
    <t>核定增减金额</t>
  </si>
  <si>
    <t>调整后物料价格</t>
  </si>
  <si>
    <t>影响年成本金额</t>
  </si>
  <si>
    <t>1、原材料--自制件</t>
  </si>
  <si>
    <t>供货单位名称</t>
  </si>
  <si>
    <t>原价格（供应商）</t>
  </si>
  <si>
    <t>现价格（供应商）</t>
  </si>
  <si>
    <t>采购核定增减金额</t>
  </si>
  <si>
    <t>财务核定增减金额</t>
  </si>
  <si>
    <t>2、原材料--外购外协</t>
  </si>
  <si>
    <t>影响价格因素（供应商）</t>
  </si>
  <si>
    <t>影响价格因素（采购部核定）</t>
  </si>
  <si>
    <t>编制及职务：</t>
  </si>
  <si>
    <t>物料采购价格调整审批表（未税、元）</t>
  </si>
  <si>
    <t>供应商：</t>
  </si>
  <si>
    <t xml:space="preserve">编号：  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</si>
  <si>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</si>
  <si>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</si>
  <si>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产品原价</t>
  </si>
  <si>
    <t>厂家报价</t>
  </si>
  <si>
    <t>增减幅度</t>
  </si>
  <si>
    <t>平均月使用量</t>
  </si>
  <si>
    <t>平均月增减采购成本</t>
  </si>
  <si>
    <t>价格调整原因</t>
  </si>
  <si>
    <t>总经理</t>
  </si>
  <si>
    <t>运营副总</t>
  </si>
  <si>
    <t>财务总监</t>
  </si>
  <si>
    <t>财务管理部</t>
  </si>
  <si>
    <t>采购管理部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</si>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</sst>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0.0_);[Red]\(0.0\)"/>
    <numFmt numFmtId="180" formatCode="0.0000_);[Red]\(0.0000\)"/>
    <numFmt numFmtId="181" formatCode="0.000_);[Red]\(0.000\)"/>
    <numFmt numFmtId="182" formatCode="0.0000_ "/>
    <numFmt numFmtId="183" formatCode="0_);[Red]\(0\)"/>
    <numFmt numFmtId="184" formatCode="0.000_ "/>
  </numFmts>
  <fonts count="51">
    <font>
      <sz val="12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楷体_GB2312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sz val="12"/>
      <color indexed="8"/>
      <name val="楷体_GB2312"/>
      <charset val="134"/>
    </font>
    <font>
      <sz val="11"/>
      <color rgb="FFFF0000"/>
      <name val="楷体_GB2312"/>
      <charset val="134"/>
    </font>
    <font>
      <sz val="11"/>
      <name val="楷体_GB2312"/>
      <charset val="134"/>
    </font>
    <font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9"/>
      <name val="Arial"/>
      <charset val="0"/>
    </font>
    <font>
      <sz val="12"/>
      <name val="Times New Roman"/>
      <charset val="0"/>
    </font>
    <font>
      <b/>
      <sz val="9"/>
      <name val="Tahoma"/>
      <charset val="134"/>
    </font>
    <font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8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6" fillId="10" borderId="23" applyNumberFormat="0" applyAlignment="0" applyProtection="0">
      <alignment vertical="center"/>
    </xf>
    <xf numFmtId="0" fontId="37" fillId="10" borderId="22" applyNumberFormat="0" applyAlignment="0" applyProtection="0">
      <alignment vertical="center"/>
    </xf>
    <xf numFmtId="0" fontId="38" fillId="11" borderId="24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0" borderId="0"/>
    <xf numFmtId="0" fontId="45" fillId="0" borderId="2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0" fillId="0" borderId="0">
      <alignment vertical="center"/>
    </xf>
    <xf numFmtId="0" fontId="0" fillId="0" borderId="0"/>
  </cellStyleXfs>
  <cellXfs count="3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4" fontId="0" fillId="0" borderId="8" xfId="2" applyNumberFormat="1" applyFont="1" applyBorder="1" applyAlignment="1">
      <alignment vertical="center" wrapText="1"/>
    </xf>
    <xf numFmtId="44" fontId="0" fillId="0" borderId="9" xfId="2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44" fontId="0" fillId="0" borderId="10" xfId="2" applyNumberFormat="1" applyFont="1" applyBorder="1" applyAlignment="1">
      <alignment vertical="center" wrapText="1"/>
    </xf>
    <xf numFmtId="44" fontId="0" fillId="0" borderId="11" xfId="2" applyNumberFormat="1" applyFont="1" applyBorder="1" applyAlignment="1">
      <alignment vertical="center" wrapText="1"/>
    </xf>
    <xf numFmtId="44" fontId="0" fillId="0" borderId="1" xfId="2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4" fontId="0" fillId="0" borderId="0" xfId="2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77" fontId="10" fillId="3" borderId="2" xfId="52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6" fontId="9" fillId="3" borderId="2" xfId="1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49" fontId="9" fillId="3" borderId="2" xfId="1" applyNumberFormat="1" applyFont="1" applyFill="1" applyBorder="1" applyAlignment="1">
      <alignment horizontal="center" vertical="center"/>
    </xf>
    <xf numFmtId="0" fontId="9" fillId="3" borderId="3" xfId="49" applyNumberFormat="1" applyFont="1" applyFill="1" applyBorder="1" applyAlignment="1" applyProtection="1">
      <alignment horizontal="center" vertical="center" wrapText="1"/>
      <protection locked="0"/>
    </xf>
    <xf numFmtId="43" fontId="9" fillId="3" borderId="2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vertical="top" wrapText="1"/>
    </xf>
    <xf numFmtId="9" fontId="9" fillId="3" borderId="2" xfId="3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177" fontId="10" fillId="4" borderId="2" xfId="52" applyNumberFormat="1" applyFont="1" applyFill="1" applyBorder="1" applyAlignment="1">
      <alignment horizontal="center" vertical="center" wrapText="1"/>
    </xf>
    <xf numFmtId="0" fontId="9" fillId="4" borderId="2" xfId="52" applyFont="1" applyFill="1" applyBorder="1" applyAlignment="1">
      <alignment horizontal="center" vertical="center" wrapText="1"/>
    </xf>
    <xf numFmtId="43" fontId="9" fillId="2" borderId="2" xfId="1" applyNumberFormat="1" applyFont="1" applyFill="1" applyBorder="1" applyAlignment="1">
      <alignment horizontal="center" vertical="center"/>
    </xf>
    <xf numFmtId="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3" fontId="9" fillId="2" borderId="2" xfId="1" applyNumberFormat="1" applyFont="1" applyFill="1" applyBorder="1" applyAlignment="1">
      <alignment vertical="center"/>
    </xf>
    <xf numFmtId="176" fontId="9" fillId="4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176" fontId="9" fillId="5" borderId="2" xfId="0" applyNumberFormat="1" applyFont="1" applyFill="1" applyBorder="1" applyAlignment="1">
      <alignment horizontal="center" vertical="center"/>
    </xf>
    <xf numFmtId="176" fontId="9" fillId="5" borderId="0" xfId="0" applyNumberFormat="1" applyFont="1" applyFill="1" applyBorder="1" applyAlignment="1">
      <alignment horizontal="center" vertical="center"/>
    </xf>
    <xf numFmtId="43" fontId="0" fillId="2" borderId="0" xfId="0" applyNumberFormat="1" applyFill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9" fillId="0" borderId="0" xfId="51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5" xfId="51" applyFont="1" applyFill="1" applyBorder="1" applyAlignment="1">
      <alignment horizontal="center" vertical="center" wrapText="1" shrinkToFit="1"/>
    </xf>
    <xf numFmtId="0" fontId="2" fillId="0" borderId="6" xfId="51" applyFont="1" applyFill="1" applyBorder="1" applyAlignment="1">
      <alignment horizontal="center" vertical="center" wrapText="1" shrinkToFit="1"/>
    </xf>
    <xf numFmtId="0" fontId="2" fillId="0" borderId="7" xfId="51" applyFont="1" applyFill="1" applyBorder="1" applyAlignment="1">
      <alignment horizontal="center" vertical="center" wrapText="1" shrinkToFit="1"/>
    </xf>
    <xf numFmtId="0" fontId="2" fillId="0" borderId="8" xfId="51" applyFont="1" applyFill="1" applyBorder="1" applyAlignment="1">
      <alignment horizontal="center" vertical="center" wrapText="1" shrinkToFit="1"/>
    </xf>
    <xf numFmtId="0" fontId="2" fillId="0" borderId="0" xfId="51" applyFont="1" applyFill="1" applyBorder="1" applyAlignment="1">
      <alignment horizontal="center" vertical="center" wrapText="1" shrinkToFit="1"/>
    </xf>
    <xf numFmtId="0" fontId="2" fillId="0" borderId="9" xfId="51" applyFont="1" applyFill="1" applyBorder="1" applyAlignment="1">
      <alignment horizontal="center" vertical="center" wrapText="1" shrinkToFit="1"/>
    </xf>
    <xf numFmtId="0" fontId="5" fillId="0" borderId="2" xfId="51" applyFont="1" applyFill="1" applyBorder="1" applyAlignment="1">
      <alignment horizontal="center" vertical="center" wrapText="1" shrinkToFit="1"/>
    </xf>
    <xf numFmtId="0" fontId="5" fillId="0" borderId="3" xfId="51" applyFont="1" applyFill="1" applyBorder="1" applyAlignment="1">
      <alignment horizontal="center" vertical="center" wrapText="1" shrinkToFit="1"/>
    </xf>
    <xf numFmtId="0" fontId="5" fillId="0" borderId="4" xfId="51" applyFont="1" applyFill="1" applyBorder="1" applyAlignment="1">
      <alignment horizontal="center" vertical="center" wrapText="1" shrinkToFit="1"/>
    </xf>
    <xf numFmtId="0" fontId="5" fillId="0" borderId="12" xfId="51" applyFont="1" applyFill="1" applyBorder="1" applyAlignment="1">
      <alignment horizontal="center" vertical="center" wrapText="1" shrinkToFit="1"/>
    </xf>
    <xf numFmtId="0" fontId="5" fillId="0" borderId="2" xfId="51" applyFont="1" applyFill="1" applyBorder="1" applyAlignment="1">
      <alignment vertical="center" wrapText="1" shrinkToFit="1"/>
    </xf>
    <xf numFmtId="0" fontId="11" fillId="0" borderId="2" xfId="53" applyFill="1" applyBorder="1" applyAlignment="1">
      <alignment vertical="center"/>
    </xf>
    <xf numFmtId="0" fontId="11" fillId="0" borderId="3" xfId="53" applyFill="1" applyBorder="1" applyAlignment="1">
      <alignment horizontal="center" vertical="center"/>
    </xf>
    <xf numFmtId="0" fontId="11" fillId="0" borderId="4" xfId="53" applyFill="1" applyBorder="1" applyAlignment="1">
      <alignment horizontal="center" vertical="center"/>
    </xf>
    <xf numFmtId="0" fontId="11" fillId="0" borderId="12" xfId="53" applyFill="1" applyBorder="1" applyAlignment="1">
      <alignment horizontal="center" vertical="center"/>
    </xf>
    <xf numFmtId="0" fontId="11" fillId="0" borderId="2" xfId="53" applyFill="1" applyBorder="1">
      <alignment vertical="center"/>
    </xf>
    <xf numFmtId="0" fontId="11" fillId="0" borderId="2" xfId="53" applyFill="1" applyBorder="1" applyAlignment="1">
      <alignment horizontal="center" vertical="center"/>
    </xf>
    <xf numFmtId="0" fontId="11" fillId="0" borderId="14" xfId="53" applyFill="1" applyBorder="1" applyAlignment="1">
      <alignment horizontal="center" vertical="center"/>
    </xf>
    <xf numFmtId="0" fontId="11" fillId="0" borderId="1" xfId="53" applyFill="1" applyBorder="1" applyAlignment="1">
      <alignment horizontal="center" vertical="center"/>
    </xf>
    <xf numFmtId="0" fontId="11" fillId="0" borderId="13" xfId="53" applyFill="1" applyBorder="1" applyAlignment="1">
      <alignment horizontal="center" vertical="center"/>
    </xf>
    <xf numFmtId="0" fontId="11" fillId="0" borderId="7" xfId="53" applyFill="1" applyBorder="1" applyAlignment="1">
      <alignment horizontal="center" vertical="center"/>
    </xf>
    <xf numFmtId="0" fontId="11" fillId="0" borderId="9" xfId="53" applyFill="1" applyBorder="1" applyAlignment="1">
      <alignment horizontal="center" vertical="center"/>
    </xf>
    <xf numFmtId="0" fontId="11" fillId="0" borderId="3" xfId="53" applyFont="1" applyFill="1" applyBorder="1" applyAlignment="1">
      <alignment horizontal="center" vertical="center"/>
    </xf>
    <xf numFmtId="0" fontId="11" fillId="0" borderId="11" xfId="53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178" fontId="11" fillId="6" borderId="2" xfId="53" applyNumberFormat="1" applyFill="1" applyBorder="1">
      <alignment vertical="center"/>
    </xf>
    <xf numFmtId="0" fontId="11" fillId="0" borderId="2" xfId="53" applyFont="1" applyFill="1" applyBorder="1">
      <alignment vertical="center"/>
    </xf>
    <xf numFmtId="178" fontId="11" fillId="0" borderId="2" xfId="53" applyNumberFormat="1" applyFill="1" applyBorder="1">
      <alignment vertical="center"/>
    </xf>
    <xf numFmtId="0" fontId="11" fillId="0" borderId="10" xfId="5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8" fontId="11" fillId="0" borderId="2" xfId="53" applyNumberFormat="1" applyFill="1" applyBorder="1" applyAlignment="1">
      <alignment vertical="center"/>
    </xf>
    <xf numFmtId="0" fontId="11" fillId="0" borderId="15" xfId="53" applyFill="1" applyBorder="1" applyAlignment="1">
      <alignment horizontal="center" vertical="center"/>
    </xf>
    <xf numFmtId="0" fontId="11" fillId="0" borderId="13" xfId="53" applyFont="1" applyFill="1" applyBorder="1" applyAlignment="1">
      <alignment horizontal="center" vertical="center"/>
    </xf>
    <xf numFmtId="0" fontId="11" fillId="0" borderId="13" xfId="53" applyFont="1" applyFill="1" applyBorder="1" applyAlignment="1">
      <alignment horizontal="center" vertical="center" wrapText="1"/>
    </xf>
    <xf numFmtId="0" fontId="11" fillId="0" borderId="14" xfId="53" applyFont="1" applyFill="1" applyBorder="1" applyAlignment="1">
      <alignment horizontal="center" vertical="center" wrapText="1"/>
    </xf>
    <xf numFmtId="0" fontId="11" fillId="0" borderId="14" xfId="53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9" fillId="0" borderId="14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vertical="center"/>
    </xf>
    <xf numFmtId="0" fontId="11" fillId="0" borderId="2" xfId="53" applyFont="1" applyFill="1" applyBorder="1" applyAlignment="1">
      <alignment horizontal="center" vertical="center" wrapText="1"/>
    </xf>
    <xf numFmtId="0" fontId="11" fillId="0" borderId="2" xfId="53" applyFont="1" applyFill="1" applyBorder="1" applyAlignment="1">
      <alignment vertical="center" wrapText="1"/>
    </xf>
    <xf numFmtId="0" fontId="11" fillId="0" borderId="0" xfId="53" applyFill="1" applyBorder="1">
      <alignment vertical="center"/>
    </xf>
    <xf numFmtId="0" fontId="11" fillId="0" borderId="0" xfId="53" applyFill="1" applyBorder="1" applyAlignment="1">
      <alignment horizontal="center" vertical="center"/>
    </xf>
    <xf numFmtId="0" fontId="11" fillId="0" borderId="0" xfId="53" applyFont="1" applyFill="1" applyBorder="1" applyAlignment="1">
      <alignment horizontal="left" vertical="center"/>
    </xf>
    <xf numFmtId="0" fontId="11" fillId="0" borderId="0" xfId="53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shrinkToFit="1"/>
    </xf>
    <xf numFmtId="0" fontId="5" fillId="0" borderId="4" xfId="51" applyFont="1" applyFill="1" applyBorder="1" applyAlignment="1">
      <alignment horizontal="center" vertical="center" shrinkToFit="1"/>
    </xf>
    <xf numFmtId="0" fontId="5" fillId="0" borderId="12" xfId="51" applyFont="1" applyFill="1" applyBorder="1" applyAlignment="1">
      <alignment horizontal="center" vertical="center" shrinkToFit="1"/>
    </xf>
    <xf numFmtId="0" fontId="5" fillId="0" borderId="3" xfId="51" applyFont="1" applyFill="1" applyBorder="1" applyAlignment="1">
      <alignment horizontal="center" vertical="center" shrinkToFit="1"/>
    </xf>
    <xf numFmtId="0" fontId="12" fillId="0" borderId="3" xfId="6" applyFont="1" applyFill="1" applyBorder="1" applyAlignment="1" applyProtection="1">
      <alignment horizontal="center" vertical="center" shrinkToFit="1"/>
    </xf>
    <xf numFmtId="0" fontId="12" fillId="0" borderId="12" xfId="6" applyFont="1" applyFill="1" applyBorder="1" applyAlignment="1" applyProtection="1">
      <alignment horizontal="center" vertical="center" shrinkToFit="1"/>
    </xf>
    <xf numFmtId="9" fontId="11" fillId="0" borderId="3" xfId="53" applyNumberFormat="1" applyFont="1" applyFill="1" applyBorder="1" applyAlignment="1">
      <alignment horizontal="center" vertical="center"/>
    </xf>
    <xf numFmtId="0" fontId="11" fillId="0" borderId="12" xfId="53" applyFont="1" applyFill="1" applyBorder="1" applyAlignment="1">
      <alignment horizontal="center" vertical="center"/>
    </xf>
    <xf numFmtId="0" fontId="11" fillId="0" borderId="4" xfId="53" applyFont="1" applyFill="1" applyBorder="1" applyAlignment="1">
      <alignment horizontal="center" vertical="center"/>
    </xf>
    <xf numFmtId="0" fontId="11" fillId="0" borderId="12" xfId="53" applyFill="1" applyBorder="1">
      <alignment vertical="center"/>
    </xf>
    <xf numFmtId="178" fontId="11" fillId="6" borderId="12" xfId="53" applyNumberFormat="1" applyFill="1" applyBorder="1">
      <alignment vertical="center"/>
    </xf>
    <xf numFmtId="0" fontId="11" fillId="0" borderId="1" xfId="53" applyFill="1" applyBorder="1" applyAlignment="1">
      <alignment vertical="center"/>
    </xf>
    <xf numFmtId="0" fontId="11" fillId="0" borderId="4" xfId="53" applyFill="1" applyBorder="1">
      <alignment vertical="center"/>
    </xf>
    <xf numFmtId="178" fontId="11" fillId="0" borderId="2" xfId="53" applyNumberFormat="1" applyFill="1" applyBorder="1" applyAlignment="1">
      <alignment horizontal="center" vertical="center"/>
    </xf>
    <xf numFmtId="178" fontId="11" fillId="6" borderId="2" xfId="53" applyNumberFormat="1" applyFont="1" applyFill="1" applyBorder="1" applyAlignment="1">
      <alignment horizontal="center" vertical="center"/>
    </xf>
    <xf numFmtId="178" fontId="11" fillId="0" borderId="2" xfId="53" applyNumberFormat="1" applyFont="1" applyFill="1" applyBorder="1" applyAlignment="1">
      <alignment horizontal="center" vertical="center"/>
    </xf>
    <xf numFmtId="178" fontId="11" fillId="0" borderId="2" xfId="53" applyNumberFormat="1" applyFont="1" applyFill="1" applyBorder="1" applyAlignment="1">
      <alignment horizontal="center" vertical="center" wrapText="1"/>
    </xf>
    <xf numFmtId="0" fontId="11" fillId="0" borderId="0" xfId="53" applyFill="1" applyAlignment="1">
      <alignment horizontal="center" vertical="center"/>
    </xf>
    <xf numFmtId="0" fontId="11" fillId="0" borderId="0" xfId="53" applyFill="1">
      <alignment vertical="center"/>
    </xf>
    <xf numFmtId="0" fontId="13" fillId="0" borderId="1" xfId="54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3" xfId="54" applyFont="1" applyFill="1" applyBorder="1" applyAlignment="1">
      <alignment horizontal="center" vertical="center"/>
    </xf>
    <xf numFmtId="0" fontId="13" fillId="0" borderId="4" xfId="54" applyFont="1" applyFill="1" applyBorder="1" applyAlignment="1">
      <alignment horizontal="center" vertical="center"/>
    </xf>
    <xf numFmtId="0" fontId="13" fillId="0" borderId="12" xfId="54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 wrapText="1"/>
    </xf>
    <xf numFmtId="0" fontId="13" fillId="4" borderId="2" xfId="54" applyFont="1" applyFill="1" applyBorder="1" applyAlignment="1">
      <alignment horizontal="center" vertical="center" wrapText="1"/>
    </xf>
    <xf numFmtId="0" fontId="16" fillId="4" borderId="2" xfId="54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4" borderId="0" xfId="54" applyFont="1" applyFill="1" applyAlignment="1">
      <alignment horizontal="center" vertical="center" shrinkToFit="1"/>
    </xf>
    <xf numFmtId="179" fontId="13" fillId="4" borderId="0" xfId="54" applyNumberFormat="1" applyFont="1" applyFill="1" applyAlignment="1">
      <alignment horizontal="center" vertical="center" shrinkToFit="1"/>
    </xf>
    <xf numFmtId="180" fontId="17" fillId="4" borderId="0" xfId="54" applyNumberFormat="1" applyFont="1" applyFill="1" applyAlignment="1">
      <alignment horizontal="center" vertical="center" shrinkToFit="1"/>
    </xf>
    <xf numFmtId="10" fontId="13" fillId="4" borderId="0" xfId="54" applyNumberFormat="1" applyFont="1" applyFill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 shrinkToFit="1"/>
    </xf>
    <xf numFmtId="179" fontId="14" fillId="0" borderId="3" xfId="0" applyNumberFormat="1" applyFont="1" applyFill="1" applyBorder="1" applyAlignment="1">
      <alignment horizontal="center" vertical="center" wrapText="1" shrinkToFit="1"/>
    </xf>
    <xf numFmtId="179" fontId="14" fillId="0" borderId="4" xfId="0" applyNumberFormat="1" applyFont="1" applyFill="1" applyBorder="1" applyAlignment="1">
      <alignment horizontal="center" vertical="center" wrapText="1" shrinkToFit="1"/>
    </xf>
    <xf numFmtId="179" fontId="14" fillId="0" borderId="12" xfId="0" applyNumberFormat="1" applyFont="1" applyFill="1" applyBorder="1" applyAlignment="1">
      <alignment horizontal="center" vertical="center" wrapText="1" shrinkToFit="1"/>
    </xf>
    <xf numFmtId="181" fontId="14" fillId="0" borderId="3" xfId="0" applyNumberFormat="1" applyFont="1" applyFill="1" applyBorder="1" applyAlignment="1">
      <alignment horizontal="center" vertical="center" shrinkToFit="1"/>
    </xf>
    <xf numFmtId="180" fontId="14" fillId="0" borderId="4" xfId="0" applyNumberFormat="1" applyFont="1" applyFill="1" applyBorder="1" applyAlignment="1">
      <alignment horizontal="center" vertical="center" shrinkToFit="1"/>
    </xf>
    <xf numFmtId="10" fontId="14" fillId="0" borderId="4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wrapText="1" shrinkToFit="1"/>
    </xf>
    <xf numFmtId="179" fontId="14" fillId="0" borderId="13" xfId="0" applyNumberFormat="1" applyFont="1" applyFill="1" applyBorder="1" applyAlignment="1">
      <alignment vertical="center" wrapText="1" shrinkToFit="1"/>
    </xf>
    <xf numFmtId="181" fontId="14" fillId="0" borderId="13" xfId="0" applyNumberFormat="1" applyFont="1" applyFill="1" applyBorder="1" applyAlignment="1">
      <alignment horizontal="center" vertical="center" shrinkToFit="1"/>
    </xf>
    <xf numFmtId="180" fontId="14" fillId="0" borderId="13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wrapText="1" shrinkToFit="1"/>
    </xf>
    <xf numFmtId="179" fontId="9" fillId="0" borderId="4" xfId="0" applyNumberFormat="1" applyFont="1" applyFill="1" applyBorder="1" applyAlignment="1">
      <alignment horizontal="center" vertical="center" wrapText="1"/>
    </xf>
    <xf numFmtId="180" fontId="9" fillId="0" borderId="4" xfId="0" applyNumberFormat="1" applyFont="1" applyFill="1" applyBorder="1" applyAlignment="1">
      <alignment horizontal="center" vertical="center" wrapText="1"/>
    </xf>
    <xf numFmtId="10" fontId="9" fillId="0" borderId="4" xfId="0" applyNumberFormat="1" applyFont="1" applyFill="1" applyBorder="1" applyAlignment="1">
      <alignment horizontal="center" vertical="center" wrapText="1"/>
    </xf>
    <xf numFmtId="0" fontId="13" fillId="4" borderId="2" xfId="54" applyFont="1" applyFill="1" applyBorder="1" applyAlignment="1">
      <alignment horizontal="center" vertical="center" shrinkToFit="1"/>
    </xf>
    <xf numFmtId="179" fontId="13" fillId="4" borderId="2" xfId="54" applyNumberFormat="1" applyFont="1" applyFill="1" applyBorder="1" applyAlignment="1">
      <alignment horizontal="center" vertical="center" shrinkToFit="1"/>
    </xf>
    <xf numFmtId="180" fontId="17" fillId="4" borderId="2" xfId="54" applyNumberFormat="1" applyFont="1" applyFill="1" applyBorder="1" applyAlignment="1">
      <alignment horizontal="center" vertical="center" shrinkToFit="1"/>
    </xf>
    <xf numFmtId="10" fontId="13" fillId="4" borderId="2" xfId="54" applyNumberFormat="1" applyFont="1" applyFill="1" applyBorder="1" applyAlignment="1">
      <alignment horizontal="center" vertical="center" shrinkToFit="1"/>
    </xf>
    <xf numFmtId="0" fontId="17" fillId="4" borderId="0" xfId="54" applyFont="1" applyFill="1" applyAlignment="1">
      <alignment horizontal="center" vertical="center"/>
    </xf>
    <xf numFmtId="0" fontId="18" fillId="4" borderId="0" xfId="54" applyFont="1" applyFill="1" applyAlignment="1">
      <alignment horizontal="center" vertical="center"/>
    </xf>
    <xf numFmtId="181" fontId="14" fillId="0" borderId="12" xfId="0" applyNumberFormat="1" applyFont="1" applyFill="1" applyBorder="1" applyAlignment="1">
      <alignment horizontal="center" vertical="center" shrinkToFit="1"/>
    </xf>
    <xf numFmtId="176" fontId="14" fillId="0" borderId="3" xfId="0" applyNumberFormat="1" applyFont="1" applyFill="1" applyBorder="1" applyAlignment="1">
      <alignment horizontal="center" vertical="center"/>
    </xf>
    <xf numFmtId="176" fontId="14" fillId="0" borderId="12" xfId="0" applyNumberFormat="1" applyFont="1" applyFill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15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182" fontId="9" fillId="0" borderId="2" xfId="50" applyNumberFormat="1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0" fontId="17" fillId="4" borderId="2" xfId="54" applyFont="1" applyFill="1" applyBorder="1" applyAlignment="1">
      <alignment horizontal="center" vertical="center"/>
    </xf>
    <xf numFmtId="0" fontId="18" fillId="4" borderId="2" xfId="54" applyFont="1" applyFill="1" applyBorder="1" applyAlignment="1">
      <alignment horizontal="center" vertical="center"/>
    </xf>
    <xf numFmtId="178" fontId="17" fillId="4" borderId="0" xfId="54" applyNumberFormat="1" applyFont="1" applyFill="1" applyAlignment="1">
      <alignment horizontal="center" vertical="center"/>
    </xf>
    <xf numFmtId="183" fontId="17" fillId="4" borderId="0" xfId="54" applyNumberFormat="1" applyFont="1" applyFill="1" applyAlignment="1">
      <alignment horizontal="center" vertical="center"/>
    </xf>
    <xf numFmtId="184" fontId="17" fillId="4" borderId="0" xfId="54" applyNumberFormat="1" applyFont="1" applyFill="1" applyAlignment="1">
      <alignment horizontal="center" vertical="center"/>
    </xf>
    <xf numFmtId="43" fontId="17" fillId="4" borderId="0" xfId="1" applyNumberFormat="1" applyFont="1" applyFill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43" fontId="19" fillId="0" borderId="3" xfId="1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 wrapText="1"/>
    </xf>
    <xf numFmtId="43" fontId="0" fillId="0" borderId="13" xfId="1" applyNumberFormat="1" applyFont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horizontal="center" vertical="center"/>
    </xf>
    <xf numFmtId="183" fontId="14" fillId="0" borderId="13" xfId="0" applyNumberFormat="1" applyFont="1" applyFill="1" applyBorder="1" applyAlignment="1">
      <alignment horizontal="center" vertical="center"/>
    </xf>
    <xf numFmtId="184" fontId="14" fillId="0" borderId="13" xfId="0" applyNumberFormat="1" applyFont="1" applyFill="1" applyBorder="1" applyAlignment="1">
      <alignment horizontal="center" vertical="center"/>
    </xf>
    <xf numFmtId="43" fontId="19" fillId="0" borderId="2" xfId="1" applyNumberFormat="1" applyFont="1" applyBorder="1" applyAlignment="1">
      <alignment horizontal="center" vertical="center"/>
    </xf>
    <xf numFmtId="43" fontId="20" fillId="0" borderId="14" xfId="1" applyNumberFormat="1" applyFont="1" applyBorder="1" applyAlignment="1">
      <alignment horizontal="center" vertical="center"/>
    </xf>
    <xf numFmtId="178" fontId="14" fillId="0" borderId="2" xfId="0" applyNumberFormat="1" applyFont="1" applyFill="1" applyBorder="1" applyAlignment="1">
      <alignment vertical="center"/>
    </xf>
    <xf numFmtId="183" fontId="14" fillId="0" borderId="2" xfId="0" applyNumberFormat="1" applyFont="1" applyFill="1" applyBorder="1" applyAlignment="1">
      <alignment horizontal="center" vertical="center"/>
    </xf>
    <xf numFmtId="184" fontId="14" fillId="0" borderId="2" xfId="0" applyNumberFormat="1" applyFont="1" applyFill="1" applyBorder="1" applyAlignment="1">
      <alignment vertical="center"/>
    </xf>
    <xf numFmtId="43" fontId="9" fillId="0" borderId="2" xfId="1" applyNumberFormat="1" applyFont="1" applyFill="1" applyBorder="1" applyAlignment="1">
      <alignment vertical="center"/>
    </xf>
    <xf numFmtId="43" fontId="9" fillId="0" borderId="2" xfId="1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vertical="center"/>
    </xf>
    <xf numFmtId="183" fontId="5" fillId="0" borderId="2" xfId="0" applyNumberFormat="1" applyFont="1" applyFill="1" applyBorder="1" applyAlignment="1">
      <alignment horizontal="center" vertical="center"/>
    </xf>
    <xf numFmtId="178" fontId="17" fillId="4" borderId="2" xfId="54" applyNumberFormat="1" applyFont="1" applyFill="1" applyBorder="1" applyAlignment="1">
      <alignment horizontal="center" vertical="center"/>
    </xf>
    <xf numFmtId="183" fontId="17" fillId="4" borderId="2" xfId="54" applyNumberFormat="1" applyFont="1" applyFill="1" applyBorder="1" applyAlignment="1">
      <alignment horizontal="center" vertical="center"/>
    </xf>
    <xf numFmtId="184" fontId="17" fillId="4" borderId="2" xfId="54" applyNumberFormat="1" applyFont="1" applyFill="1" applyBorder="1" applyAlignment="1">
      <alignment horizontal="center" vertical="center"/>
    </xf>
    <xf numFmtId="43" fontId="17" fillId="7" borderId="2" xfId="1" applyNumberFormat="1" applyFont="1" applyFill="1" applyBorder="1" applyAlignment="1">
      <alignment horizontal="center" vertical="center"/>
    </xf>
    <xf numFmtId="180" fontId="17" fillId="0" borderId="0" xfId="54" applyNumberFormat="1" applyFont="1" applyFill="1" applyAlignment="1">
      <alignment horizontal="center" vertical="center"/>
    </xf>
    <xf numFmtId="180" fontId="17" fillId="4" borderId="0" xfId="54" applyNumberFormat="1" applyFont="1" applyFill="1" applyAlignment="1">
      <alignment horizontal="center" vertical="center"/>
    </xf>
    <xf numFmtId="180" fontId="20" fillId="5" borderId="13" xfId="54" applyNumberFormat="1" applyFill="1" applyBorder="1" applyAlignment="1">
      <alignment horizontal="center" vertical="center" wrapText="1"/>
    </xf>
    <xf numFmtId="182" fontId="21" fillId="0" borderId="13" xfId="0" applyNumberFormat="1" applyFont="1" applyFill="1" applyBorder="1" applyAlignment="1">
      <alignment horizontal="center" vertical="center"/>
    </xf>
    <xf numFmtId="182" fontId="21" fillId="0" borderId="13" xfId="0" applyNumberFormat="1" applyFont="1" applyFill="1" applyBorder="1" applyAlignment="1">
      <alignment horizontal="center" vertical="center" wrapText="1"/>
    </xf>
    <xf numFmtId="180" fontId="21" fillId="0" borderId="13" xfId="0" applyNumberFormat="1" applyFont="1" applyFill="1" applyBorder="1" applyAlignment="1">
      <alignment horizontal="center" vertical="center" wrapText="1"/>
    </xf>
    <xf numFmtId="180" fontId="20" fillId="5" borderId="15" xfId="54" applyNumberFormat="1" applyFill="1" applyBorder="1" applyAlignment="1">
      <alignment horizontal="center" vertical="center" wrapText="1"/>
    </xf>
    <xf numFmtId="182" fontId="21" fillId="0" borderId="14" xfId="0" applyNumberFormat="1" applyFont="1" applyFill="1" applyBorder="1" applyAlignment="1">
      <alignment horizontal="center" vertical="center"/>
    </xf>
    <xf numFmtId="182" fontId="21" fillId="0" borderId="14" xfId="0" applyNumberFormat="1" applyFont="1" applyFill="1" applyBorder="1" applyAlignment="1">
      <alignment horizontal="center" vertical="center" wrapText="1"/>
    </xf>
    <xf numFmtId="180" fontId="21" fillId="0" borderId="14" xfId="0" applyNumberFormat="1" applyFont="1" applyFill="1" applyBorder="1" applyAlignment="1">
      <alignment horizontal="center" vertical="center" wrapText="1"/>
    </xf>
    <xf numFmtId="180" fontId="9" fillId="5" borderId="13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80" fontId="9" fillId="5" borderId="15" xfId="0" applyNumberFormat="1" applyFont="1" applyFill="1" applyBorder="1" applyAlignment="1">
      <alignment horizontal="center" vertical="center"/>
    </xf>
    <xf numFmtId="180" fontId="9" fillId="5" borderId="14" xfId="0" applyNumberFormat="1" applyFont="1" applyFill="1" applyBorder="1" applyAlignment="1">
      <alignment horizontal="center" vertical="center"/>
    </xf>
    <xf numFmtId="180" fontId="17" fillId="0" borderId="2" xfId="54" applyNumberFormat="1" applyFont="1" applyFill="1" applyBorder="1" applyAlignment="1">
      <alignment horizontal="center" vertical="center"/>
    </xf>
    <xf numFmtId="180" fontId="17" fillId="4" borderId="2" xfId="54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left" vertical="top"/>
    </xf>
    <xf numFmtId="0" fontId="22" fillId="2" borderId="14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wrapText="1" shrinkToFit="1"/>
    </xf>
    <xf numFmtId="43" fontId="25" fillId="0" borderId="2" xfId="1" applyNumberFormat="1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43" fontId="25" fillId="0" borderId="14" xfId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vertical="center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178" fontId="25" fillId="0" borderId="2" xfId="0" applyNumberFormat="1" applyFont="1" applyFill="1" applyBorder="1" applyAlignment="1">
      <alignment horizontal="center" vertical="center" shrinkToFit="1"/>
    </xf>
    <xf numFmtId="43" fontId="25" fillId="0" borderId="2" xfId="1" applyNumberFormat="1" applyFont="1" applyFill="1" applyBorder="1" applyAlignment="1">
      <alignment horizontal="center" vertical="center" shrinkToFit="1"/>
    </xf>
    <xf numFmtId="178" fontId="25" fillId="0" borderId="0" xfId="0" applyNumberFormat="1" applyFont="1" applyFill="1" applyBorder="1" applyAlignment="1">
      <alignment horizontal="center" vertical="center" shrinkToFit="1"/>
    </xf>
    <xf numFmtId="43" fontId="25" fillId="0" borderId="14" xfId="1" applyNumberFormat="1" applyFont="1" applyFill="1" applyBorder="1" applyAlignment="1">
      <alignment horizontal="center" vertical="center" shrinkToFit="1"/>
    </xf>
    <xf numFmtId="178" fontId="26" fillId="0" borderId="0" xfId="0" applyNumberFormat="1" applyFont="1" applyFill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27" fillId="0" borderId="2" xfId="6" applyBorder="1" applyAlignment="1" applyProtection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27" fillId="0" borderId="2" xfId="6" applyFont="1" applyBorder="1" applyAlignment="1" applyProtection="1">
      <alignment horizontal="justify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27" fillId="0" borderId="2" xfId="6" applyFill="1" applyBorder="1" applyAlignment="1" applyProtection="1">
      <alignment vertical="center"/>
    </xf>
    <xf numFmtId="0" fontId="25" fillId="0" borderId="2" xfId="0" applyFont="1" applyBorder="1" applyAlignment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BOM_Level_Below3" xfId="50"/>
    <cellStyle name="常规_TD001物料清单及报价1208" xfId="51"/>
    <cellStyle name="常规 10" xfId="52"/>
    <cellStyle name="常规_Sheet1" xfId="53"/>
    <cellStyle name="常规 2" xfId="54"/>
    <cellStyle name="Normal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0000FF"/>
      <color rgb="00BDD7EE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2021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ABS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与苯领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ABS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采购价格趋势图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dLbls>
            <c:numFmt formatCode="#,##0.00_);[Red]\(#,##0.00\)" sourceLinked="0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26791"/>
        <c:axId val="525006924"/>
      </c:lineChart>
      <c:catAx>
        <c:axId val="2204267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25006924"/>
        <c:crosses val="autoZero"/>
        <c:auto val="1"/>
        <c:lblAlgn val="ctr"/>
        <c:lblOffset val="100"/>
        <c:noMultiLvlLbl val="0"/>
      </c:catAx>
      <c:valAx>
        <c:axId val="525006924"/>
        <c:scaling>
          <c:orientation val="minMax"/>
        </c:scaling>
        <c:delete val="0"/>
        <c:axPos val="l"/>
        <c:majorGridlines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20426791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5575"/>
          <c:y val="0.896"/>
          <c:w val="0.0671462829736211"/>
          <c:h val="0.16793153891481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755" b="0" i="0" u="none" strike="noStrike" kern="1200" baseline="0">
              <a:solidFill>
                <a:srgbClr val="333333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dcb711e-8fe8-4fbc-991d-ee99c764025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>
              <a:alpha val="100000"/>
            </a:srgbClr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2021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PA6+GF35/PC 345KZ ABS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料采购价格趋势图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16"/>
        <c:axId val="517259889"/>
      </c:lineChart>
      <c:catAx>
        <c:axId val="111101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17259889"/>
        <c:crosses val="autoZero"/>
        <c:auto val="1"/>
        <c:lblAlgn val="ctr"/>
        <c:lblOffset val="100"/>
        <c:noMultiLvlLbl val="0"/>
      </c:catAx>
      <c:valAx>
        <c:axId val="517259889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1110116"/>
        <c:crosses val="autoZero"/>
        <c:crossBetween val="between"/>
        <c:majorUnit val="1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1125"/>
          <c:y val="0.90775"/>
          <c:w val="0.0688443976115209"/>
          <c:h val="0.13359023763648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755" b="0" i="0" u="none" strike="noStrike" kern="1200" baseline="0">
              <a:solidFill>
                <a:srgbClr val="333333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c6ca9da-68f5-4fb7-acc7-ebaf719dbc4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>
              <a:alpha val="100000"/>
            </a:srgbClr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2020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PP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及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PP</a:t>
            </a:r>
            <a:r>
              <a:rPr lang="zh-CN" altLang="en-US"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改性料采购价格趋势图</a:t>
            </a:r>
            <a:endPara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Mode val="edge"/>
          <c:yMode val="edge"/>
          <c:x val="0.210006992853492"/>
          <c:y val="0.0555733531167276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5"/>
          <c:order val="5"/>
          <c:tx>
            <c:strRef>
              <c:f>#REF!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dLbls>
            <c:numFmt formatCode="General" sourceLinked="1"/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numRef>
              <c:f>#REF!</c:f>
              <c:numCache>
                <c:ptCount val="0"/>
              </c:numCache>
            </c:numRef>
          </c:cat>
          <c:val>
            <c:numRef>
              <c:f>#REF!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830187"/>
        <c:axId val="774966799"/>
      </c:lineChart>
      <c:catAx>
        <c:axId val="8798301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74966799"/>
        <c:crosses val="autoZero"/>
        <c:auto val="1"/>
        <c:lblAlgn val="ctr"/>
        <c:lblOffset val="100"/>
        <c:noMultiLvlLbl val="0"/>
      </c:catAx>
      <c:valAx>
        <c:axId val="774966799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879830187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105"/>
          <c:y val="0.877"/>
          <c:w val="0.0780565511748307"/>
          <c:h val="0.219874359426052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755" b="0" i="0" u="none" strike="noStrike" kern="1200" baseline="0">
              <a:solidFill>
                <a:srgbClr val="333333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543ccde-0492-48da-98cf-e2c8e0cbe46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>
              <a:alpha val="100000"/>
            </a:srgbClr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371475</xdr:colOff>
      <xdr:row>6</xdr:row>
      <xdr:rowOff>76835</xdr:rowOff>
    </xdr:from>
    <xdr:to>
      <xdr:col>15</xdr:col>
      <xdr:colOff>304800</xdr:colOff>
      <xdr:row>20</xdr:row>
      <xdr:rowOff>142240</xdr:rowOff>
    </xdr:to>
    <xdr:graphicFrame>
      <xdr:nvGraphicFramePr>
        <xdr:cNvPr id="1045764" name="图表 1"/>
        <xdr:cNvGraphicFramePr/>
      </xdr:nvGraphicFramePr>
      <xdr:xfrm>
        <a:off x="371475" y="1734185"/>
        <a:ext cx="9267825" cy="39325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55</xdr:row>
      <xdr:rowOff>95250</xdr:rowOff>
    </xdr:from>
    <xdr:to>
      <xdr:col>15</xdr:col>
      <xdr:colOff>38100</xdr:colOff>
      <xdr:row>73</xdr:row>
      <xdr:rowOff>66675</xdr:rowOff>
    </xdr:to>
    <xdr:graphicFrame>
      <xdr:nvGraphicFramePr>
        <xdr:cNvPr id="1045765" name="图表 5"/>
        <xdr:cNvGraphicFramePr/>
      </xdr:nvGraphicFramePr>
      <xdr:xfrm>
        <a:off x="333375" y="15287625"/>
        <a:ext cx="9039225" cy="4943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29</xdr:row>
      <xdr:rowOff>114300</xdr:rowOff>
    </xdr:from>
    <xdr:to>
      <xdr:col>14</xdr:col>
      <xdr:colOff>133350</xdr:colOff>
      <xdr:row>45</xdr:row>
      <xdr:rowOff>142240</xdr:rowOff>
    </xdr:to>
    <xdr:graphicFrame>
      <xdr:nvGraphicFramePr>
        <xdr:cNvPr id="1045766" name="图表 4"/>
        <xdr:cNvGraphicFramePr/>
      </xdr:nvGraphicFramePr>
      <xdr:xfrm>
        <a:off x="904875" y="8124825"/>
        <a:ext cx="7972425" cy="44475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3</xdr:row>
          <xdr:rowOff>285115</xdr:rowOff>
        </xdr:from>
        <xdr:to>
          <xdr:col>4</xdr:col>
          <xdr:colOff>352425</xdr:colOff>
          <xdr:row>5</xdr:row>
          <xdr:rowOff>38100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2505075" y="1485265"/>
              <a:ext cx="581025" cy="41973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180975</xdr:colOff>
          <xdr:row>3</xdr:row>
          <xdr:rowOff>276225</xdr:rowOff>
        </xdr:from>
        <xdr:to>
          <xdr:col>3</xdr:col>
          <xdr:colOff>762000</xdr:colOff>
          <xdr:row>5</xdr:row>
          <xdr:rowOff>29210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924050" y="1476375"/>
              <a:ext cx="581025" cy="41973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116205</xdr:colOff>
      <xdr:row>3</xdr:row>
      <xdr:rowOff>151130</xdr:rowOff>
    </xdr:from>
    <xdr:to>
      <xdr:col>4</xdr:col>
      <xdr:colOff>628650</xdr:colOff>
      <xdr:row>7</xdr:row>
      <xdr:rowOff>56515</xdr:rowOff>
    </xdr:to>
    <xdr:pic>
      <xdr:nvPicPr>
        <xdr:cNvPr id="12380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136650"/>
          <a:ext cx="5124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48260</xdr:colOff>
      <xdr:row>10</xdr:row>
      <xdr:rowOff>141605</xdr:rowOff>
    </xdr:from>
    <xdr:to>
      <xdr:col>4</xdr:col>
      <xdr:colOff>677545</xdr:colOff>
      <xdr:row>14</xdr:row>
      <xdr:rowOff>56515</xdr:rowOff>
    </xdr:to>
    <xdr:pic>
      <xdr:nvPicPr>
        <xdr:cNvPr id="1238074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640" y="2889250"/>
          <a:ext cx="62928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116205</xdr:colOff>
      <xdr:row>16</xdr:row>
      <xdr:rowOff>180975</xdr:rowOff>
    </xdr:from>
    <xdr:to>
      <xdr:col>4</xdr:col>
      <xdr:colOff>677545</xdr:colOff>
      <xdr:row>21</xdr:row>
      <xdr:rowOff>0</xdr:rowOff>
    </xdr:to>
    <xdr:pic>
      <xdr:nvPicPr>
        <xdr:cNvPr id="1238075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2585" y="4471670"/>
          <a:ext cx="56134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67945</xdr:colOff>
      <xdr:row>23</xdr:row>
      <xdr:rowOff>228600</xdr:rowOff>
    </xdr:from>
    <xdr:to>
      <xdr:col>4</xdr:col>
      <xdr:colOff>657860</xdr:colOff>
      <xdr:row>27</xdr:row>
      <xdr:rowOff>76200</xdr:rowOff>
    </xdr:to>
    <xdr:pic>
      <xdr:nvPicPr>
        <xdr:cNvPr id="1238076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54325" y="6262370"/>
          <a:ext cx="58991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zoomScaleSheetLayoutView="6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24.75" customHeight="1" outlineLevelCol="3"/>
  <cols>
    <col min="1" max="1" width="6.875" style="4" customWidth="1"/>
    <col min="2" max="2" width="38.125" style="347" customWidth="1"/>
    <col min="3" max="3" width="18.375" style="347" customWidth="1"/>
    <col min="4" max="4" width="42.75" style="298"/>
    <col min="5" max="32" width="9" style="298"/>
    <col min="33" max="16384" width="9.14166666666667" style="298"/>
  </cols>
  <sheetData>
    <row r="1" customHeight="1" spans="1:4">
      <c r="A1" s="348" t="s">
        <v>0</v>
      </c>
      <c r="B1" s="349" t="s">
        <v>1</v>
      </c>
      <c r="C1" s="9" t="s">
        <v>2</v>
      </c>
      <c r="D1" s="350" t="s">
        <v>3</v>
      </c>
    </row>
    <row r="2" customHeight="1" spans="1:4">
      <c r="A2" s="348">
        <v>1</v>
      </c>
      <c r="B2" s="351" t="s">
        <v>4</v>
      </c>
      <c r="C2" s="351" t="s">
        <v>5</v>
      </c>
      <c r="D2" s="352" t="s">
        <v>6</v>
      </c>
    </row>
    <row r="3" customHeight="1" spans="1:4">
      <c r="A3" s="348">
        <f>A2+1</f>
        <v>2</v>
      </c>
      <c r="B3" s="353" t="s">
        <v>7</v>
      </c>
      <c r="C3" s="351" t="s">
        <v>8</v>
      </c>
      <c r="D3" s="354" t="s">
        <v>9</v>
      </c>
    </row>
    <row r="4" ht="36" customHeight="1" spans="1:4">
      <c r="A4" s="348">
        <f t="shared" ref="A4:A9" si="0">A3+1</f>
        <v>3</v>
      </c>
      <c r="B4" s="353" t="s">
        <v>10</v>
      </c>
      <c r="C4" s="351" t="s">
        <v>11</v>
      </c>
      <c r="D4" s="354" t="s">
        <v>12</v>
      </c>
    </row>
    <row r="5" customHeight="1" spans="1:4">
      <c r="A5" s="348">
        <f t="shared" si="0"/>
        <v>4</v>
      </c>
      <c r="B5" s="351" t="s">
        <v>13</v>
      </c>
      <c r="C5" s="353" t="s">
        <v>14</v>
      </c>
      <c r="D5" s="352" t="s">
        <v>15</v>
      </c>
    </row>
    <row r="6" ht="31.5" customHeight="1" spans="1:4">
      <c r="A6" s="348">
        <f t="shared" si="0"/>
        <v>5</v>
      </c>
      <c r="B6" s="351" t="s">
        <v>16</v>
      </c>
      <c r="C6" s="351" t="s">
        <v>8</v>
      </c>
      <c r="D6" s="354" t="s">
        <v>17</v>
      </c>
    </row>
    <row r="7" customHeight="1" spans="1:4">
      <c r="A7" s="348">
        <f t="shared" si="0"/>
        <v>6</v>
      </c>
      <c r="B7" s="351" t="s">
        <v>18</v>
      </c>
      <c r="C7" s="351" t="s">
        <v>8</v>
      </c>
      <c r="D7" s="352" t="s">
        <v>19</v>
      </c>
    </row>
    <row r="8" s="346" customFormat="1" customHeight="1" spans="1:4">
      <c r="A8" s="355">
        <f t="shared" si="0"/>
        <v>7</v>
      </c>
      <c r="B8" s="356" t="s">
        <v>20</v>
      </c>
      <c r="C8" s="356" t="s">
        <v>14</v>
      </c>
      <c r="D8" s="357" t="s">
        <v>21</v>
      </c>
    </row>
    <row r="9" customHeight="1" spans="1:4">
      <c r="A9" s="355">
        <f t="shared" si="0"/>
        <v>8</v>
      </c>
      <c r="B9" s="351" t="s">
        <v>22</v>
      </c>
      <c r="C9" s="351" t="s">
        <v>8</v>
      </c>
      <c r="D9" s="352" t="s">
        <v>23</v>
      </c>
    </row>
  </sheetData>
  <hyperlinks>
    <hyperlink ref="D3" location="月度物料采购成本降低情况统计表!A1" display="月度物料采购成本降低完成情况统计表"/>
    <hyperlink ref="D2" location="原材料价格趋势图!A1" display="原材料价格趋势图"/>
    <hyperlink ref="D4" location="询价单!A1" display="询价单"/>
    <hyperlink ref="D6" location="新增物料成本价格分析表!A1" display="新增物料成本价格分析表"/>
    <hyperlink ref="D5" location="'报价单（简易）'!A1" display="供应商报价单（简易）"/>
    <hyperlink ref="D7" location="物料采购价格审批表!A1" display="物料采购价格审批表"/>
    <hyperlink ref="D8" location="物料采购价格调整明细表!A1" display="物料采购价格调整明细表"/>
    <hyperlink ref="D9" location="物料采购价格调整审批表!A1" display="物料采购价格调整审批表"/>
  </hyperlink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90" zoomScaleNormal="90" zoomScaleSheetLayoutView="60" workbookViewId="0">
      <selection activeCell="H8" sqref="H8:I8"/>
    </sheetView>
  </sheetViews>
  <sheetFormatPr defaultColWidth="9.14166666666667" defaultRowHeight="22.5" customHeight="1"/>
  <cols>
    <col min="1" max="1" width="15.75" style="40" customWidth="1"/>
    <col min="2" max="2" width="13" style="40" customWidth="1"/>
    <col min="3" max="3" width="5" style="40" customWidth="1"/>
    <col min="4" max="4" width="9" style="40"/>
    <col min="5" max="5" width="11.75" style="40" customWidth="1"/>
    <col min="6" max="6" width="10.625" style="40" customWidth="1"/>
    <col min="7" max="7" width="9" style="40"/>
    <col min="8" max="8" width="7.5" style="40" customWidth="1"/>
    <col min="9" max="9" width="9.75" style="40" customWidth="1"/>
    <col min="10" max="10" width="10.625" style="40" customWidth="1"/>
    <col min="11" max="11" width="11.125" style="40" customWidth="1"/>
    <col min="12" max="32" width="9" style="40"/>
    <col min="33" max="16384" width="9.14166666666667" style="40"/>
  </cols>
  <sheetData>
    <row r="1" ht="29.25" customHeight="1" spans="1:11">
      <c r="A1" s="41" t="s">
        <v>308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ht="21.75" customHeight="1" spans="1:11">
      <c r="A2" s="42" t="s">
        <v>309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6.5" customHeight="1" spans="1:19">
      <c r="A3" s="44" t="s">
        <v>163</v>
      </c>
      <c r="B3" s="45"/>
      <c r="C3" s="46"/>
      <c r="D3" s="47"/>
      <c r="E3" s="44" t="s">
        <v>86</v>
      </c>
      <c r="F3" s="48"/>
      <c r="G3" s="48"/>
      <c r="H3" s="44" t="s">
        <v>55</v>
      </c>
      <c r="I3" s="44"/>
      <c r="J3" s="45"/>
      <c r="K3" s="47"/>
      <c r="L3" s="60"/>
      <c r="M3" s="60"/>
      <c r="N3" s="60"/>
      <c r="O3" s="60"/>
      <c r="P3" s="60"/>
      <c r="Q3" s="60"/>
      <c r="R3" s="60"/>
      <c r="S3" s="60"/>
    </row>
    <row r="4" ht="16.5" customHeight="1" spans="1:19">
      <c r="A4" s="44" t="s">
        <v>310</v>
      </c>
      <c r="B4" s="45"/>
      <c r="C4" s="46"/>
      <c r="D4" s="47"/>
      <c r="E4" s="44" t="s">
        <v>311</v>
      </c>
      <c r="F4" s="48"/>
      <c r="G4" s="48"/>
      <c r="H4" s="44" t="s">
        <v>312</v>
      </c>
      <c r="I4" s="44"/>
      <c r="J4" s="53"/>
      <c r="K4" s="55"/>
      <c r="L4" s="60"/>
      <c r="M4" s="60"/>
      <c r="N4" s="60"/>
      <c r="O4" s="60"/>
      <c r="P4" s="60"/>
      <c r="Q4" s="60"/>
      <c r="R4" s="60"/>
      <c r="S4" s="60"/>
    </row>
    <row r="5" customHeight="1" spans="1:19">
      <c r="A5" s="44" t="s">
        <v>232</v>
      </c>
      <c r="B5" s="45"/>
      <c r="C5" s="46"/>
      <c r="D5" s="47"/>
      <c r="E5" s="49" t="s">
        <v>313</v>
      </c>
      <c r="F5" s="45"/>
      <c r="G5" s="47"/>
      <c r="H5" s="44" t="s">
        <v>233</v>
      </c>
      <c r="I5" s="44"/>
      <c r="J5" s="45"/>
      <c r="K5" s="47"/>
      <c r="L5" s="60"/>
      <c r="M5" s="60"/>
      <c r="N5" s="60"/>
      <c r="O5" s="60"/>
      <c r="P5" s="60"/>
      <c r="Q5" s="60"/>
      <c r="R5" s="60"/>
      <c r="S5" s="60"/>
    </row>
    <row r="6" ht="16.5" customHeight="1" spans="1:11">
      <c r="A6" s="50" t="s">
        <v>314</v>
      </c>
      <c r="B6" s="51"/>
      <c r="C6" s="51"/>
      <c r="D6" s="51"/>
      <c r="E6" s="51"/>
      <c r="F6" s="51"/>
      <c r="G6" s="51"/>
      <c r="H6" s="51"/>
      <c r="I6" s="51"/>
      <c r="J6" s="51"/>
      <c r="K6" s="61"/>
    </row>
    <row r="7" ht="16.5" customHeight="1" spans="1:11">
      <c r="A7" s="44" t="s">
        <v>184</v>
      </c>
      <c r="B7" s="52" t="s">
        <v>315</v>
      </c>
      <c r="C7" s="53" t="s">
        <v>316</v>
      </c>
      <c r="D7" s="54"/>
      <c r="E7" s="54"/>
      <c r="F7" s="55"/>
      <c r="G7" s="53" t="s">
        <v>317</v>
      </c>
      <c r="H7" s="54"/>
      <c r="I7" s="54"/>
      <c r="J7" s="49" t="s">
        <v>318</v>
      </c>
      <c r="K7" s="62" t="s">
        <v>319</v>
      </c>
    </row>
    <row r="8" s="39" customFormat="1" ht="27" customHeight="1" spans="1:11">
      <c r="A8" s="44"/>
      <c r="B8" s="56"/>
      <c r="C8" s="49" t="s">
        <v>88</v>
      </c>
      <c r="D8" s="44" t="s">
        <v>186</v>
      </c>
      <c r="E8" s="49" t="s">
        <v>187</v>
      </c>
      <c r="F8" s="44" t="s">
        <v>181</v>
      </c>
      <c r="G8" s="44" t="s">
        <v>186</v>
      </c>
      <c r="H8" s="44" t="s">
        <v>187</v>
      </c>
      <c r="I8" s="53" t="s">
        <v>181</v>
      </c>
      <c r="J8" s="49"/>
      <c r="K8" s="63"/>
    </row>
    <row r="9" s="39" customFormat="1" ht="16.5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="39" customFormat="1" ht="16.5" customHeight="1" spans="1:1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ht="16.5" customHeight="1" spans="1:1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ht="16.5" customHeight="1" spans="1:1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ht="16.5" customHeight="1" spans="1:11">
      <c r="A13" s="50" t="s">
        <v>320</v>
      </c>
      <c r="B13" s="51"/>
      <c r="C13" s="51"/>
      <c r="D13" s="51"/>
      <c r="E13" s="51"/>
      <c r="F13" s="51"/>
      <c r="G13" s="51"/>
      <c r="H13" s="51"/>
      <c r="I13" s="51"/>
      <c r="J13" s="51"/>
      <c r="K13" s="61"/>
    </row>
    <row r="14" ht="16.5" customHeight="1" spans="1:11">
      <c r="A14" s="44" t="s">
        <v>184</v>
      </c>
      <c r="B14" s="52" t="s">
        <v>315</v>
      </c>
      <c r="C14" s="53" t="s">
        <v>321</v>
      </c>
      <c r="D14" s="54"/>
      <c r="E14" s="54"/>
      <c r="F14" s="55"/>
      <c r="G14" s="53" t="s">
        <v>322</v>
      </c>
      <c r="H14" s="54"/>
      <c r="I14" s="54"/>
      <c r="J14" s="49" t="s">
        <v>318</v>
      </c>
      <c r="K14" s="62" t="s">
        <v>319</v>
      </c>
    </row>
    <row r="15" ht="27" customHeight="1" spans="1:11">
      <c r="A15" s="44"/>
      <c r="B15" s="56"/>
      <c r="C15" s="49" t="s">
        <v>88</v>
      </c>
      <c r="D15" s="44" t="s">
        <v>186</v>
      </c>
      <c r="E15" s="44" t="s">
        <v>187</v>
      </c>
      <c r="F15" s="44" t="s">
        <v>181</v>
      </c>
      <c r="G15" s="44" t="s">
        <v>186</v>
      </c>
      <c r="H15" s="44" t="s">
        <v>187</v>
      </c>
      <c r="I15" s="53" t="s">
        <v>181</v>
      </c>
      <c r="J15" s="49"/>
      <c r="K15" s="63"/>
    </row>
    <row r="16" ht="16.5" customHeight="1" spans="1:1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ht="16.5" customHeight="1" spans="1:1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ht="16.5" customHeight="1" spans="1:1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ht="16.5" customHeight="1" spans="1:1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ht="16.5" customHeight="1" spans="1:1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ht="16.5" customHeight="1" spans="1:11">
      <c r="A21" s="58" t="s">
        <v>238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ht="16.5" customHeight="1" spans="1:11">
      <c r="A22" s="44" t="s">
        <v>239</v>
      </c>
      <c r="B22" s="44"/>
      <c r="C22" s="44"/>
      <c r="D22" s="44" t="s">
        <v>235</v>
      </c>
      <c r="E22" s="44"/>
      <c r="F22" s="44"/>
      <c r="G22" s="53" t="s">
        <v>240</v>
      </c>
      <c r="H22" s="54"/>
      <c r="I22" s="54"/>
      <c r="J22" s="44" t="s">
        <v>241</v>
      </c>
      <c r="K22" s="44"/>
    </row>
    <row r="23" ht="16.5" customHeight="1" spans="1:11">
      <c r="A23" s="44" t="s">
        <v>25</v>
      </c>
      <c r="B23" s="44" t="s">
        <v>181</v>
      </c>
      <c r="C23" s="49" t="s">
        <v>242</v>
      </c>
      <c r="D23" s="44" t="s">
        <v>25</v>
      </c>
      <c r="E23" s="44" t="s">
        <v>181</v>
      </c>
      <c r="F23" s="44" t="s">
        <v>242</v>
      </c>
      <c r="G23" s="44" t="s">
        <v>25</v>
      </c>
      <c r="H23" s="44" t="s">
        <v>181</v>
      </c>
      <c r="I23" s="53" t="s">
        <v>242</v>
      </c>
      <c r="J23" s="44"/>
      <c r="K23" s="44"/>
    </row>
    <row r="24" ht="16.5" customHeight="1" spans="1:11">
      <c r="A24" s="44" t="s">
        <v>114</v>
      </c>
      <c r="B24" s="44"/>
      <c r="C24" s="44"/>
      <c r="D24" s="44" t="s">
        <v>114</v>
      </c>
      <c r="E24" s="44"/>
      <c r="F24" s="44"/>
      <c r="G24" s="44" t="s">
        <v>114</v>
      </c>
      <c r="H24" s="44"/>
      <c r="I24" s="44"/>
      <c r="J24" s="64"/>
      <c r="K24" s="64"/>
    </row>
    <row r="25" ht="16.5" customHeight="1" spans="1:11">
      <c r="A25" s="44" t="s">
        <v>243</v>
      </c>
      <c r="B25" s="44"/>
      <c r="C25" s="44"/>
      <c r="D25" s="44" t="s">
        <v>243</v>
      </c>
      <c r="E25" s="44"/>
      <c r="F25" s="44"/>
      <c r="G25" s="44" t="s">
        <v>243</v>
      </c>
      <c r="H25" s="44"/>
      <c r="I25" s="44"/>
      <c r="J25" s="64"/>
      <c r="K25" s="64"/>
    </row>
    <row r="26" ht="16.5" customHeight="1" spans="1:11">
      <c r="A26" s="44" t="s">
        <v>115</v>
      </c>
      <c r="B26" s="44"/>
      <c r="C26" s="44"/>
      <c r="D26" s="44" t="s">
        <v>115</v>
      </c>
      <c r="E26" s="44"/>
      <c r="F26" s="44"/>
      <c r="G26" s="44" t="s">
        <v>115</v>
      </c>
      <c r="H26" s="44"/>
      <c r="I26" s="44"/>
      <c r="J26" s="64"/>
      <c r="K26" s="64"/>
    </row>
    <row r="27" ht="16.5" customHeight="1" spans="1:11">
      <c r="A27" s="44" t="s">
        <v>198</v>
      </c>
      <c r="B27" s="44"/>
      <c r="C27" s="44"/>
      <c r="D27" s="44" t="s">
        <v>198</v>
      </c>
      <c r="E27" s="44"/>
      <c r="F27" s="44"/>
      <c r="G27" s="44" t="s">
        <v>198</v>
      </c>
      <c r="H27" s="44"/>
      <c r="I27" s="44"/>
      <c r="J27" s="64"/>
      <c r="K27" s="64"/>
    </row>
    <row r="28" ht="16.5" customHeight="1" spans="1:11">
      <c r="A28" s="44" t="s">
        <v>244</v>
      </c>
      <c r="B28" s="44"/>
      <c r="C28" s="44"/>
      <c r="D28" s="44" t="s">
        <v>244</v>
      </c>
      <c r="E28" s="44"/>
      <c r="F28" s="44"/>
      <c r="G28" s="44" t="s">
        <v>244</v>
      </c>
      <c r="H28" s="44"/>
      <c r="I28" s="44"/>
      <c r="J28" s="64"/>
      <c r="K28" s="64"/>
    </row>
    <row r="29" ht="16.5" customHeight="1" spans="1:11">
      <c r="A29" s="44" t="s">
        <v>139</v>
      </c>
      <c r="B29" s="44"/>
      <c r="C29" s="44"/>
      <c r="D29" s="44" t="s">
        <v>139</v>
      </c>
      <c r="E29" s="44"/>
      <c r="F29" s="44"/>
      <c r="G29" s="44" t="s">
        <v>139</v>
      </c>
      <c r="H29" s="44"/>
      <c r="I29" s="44"/>
      <c r="J29" s="64"/>
      <c r="K29" s="64"/>
    </row>
    <row r="30" ht="16.5" customHeight="1" spans="1:7">
      <c r="A30" s="40" t="s">
        <v>245</v>
      </c>
      <c r="D30" s="40" t="s">
        <v>246</v>
      </c>
      <c r="G30" s="40" t="s">
        <v>323</v>
      </c>
    </row>
  </sheetData>
  <mergeCells count="33">
    <mergeCell ref="A1:K1"/>
    <mergeCell ref="B3:D3"/>
    <mergeCell ref="F3:G3"/>
    <mergeCell ref="H3:I3"/>
    <mergeCell ref="J3:K3"/>
    <mergeCell ref="B4:D4"/>
    <mergeCell ref="F4:G4"/>
    <mergeCell ref="H4:I4"/>
    <mergeCell ref="J4:K4"/>
    <mergeCell ref="B5:D5"/>
    <mergeCell ref="F5:G5"/>
    <mergeCell ref="H5:I5"/>
    <mergeCell ref="J5:K5"/>
    <mergeCell ref="A6:K6"/>
    <mergeCell ref="C7:F7"/>
    <mergeCell ref="G7:I7"/>
    <mergeCell ref="A13:K13"/>
    <mergeCell ref="C14:F14"/>
    <mergeCell ref="G14:I14"/>
    <mergeCell ref="A21:K21"/>
    <mergeCell ref="A22:C22"/>
    <mergeCell ref="D22:F22"/>
    <mergeCell ref="G22:I22"/>
    <mergeCell ref="A7:A8"/>
    <mergeCell ref="A14:A15"/>
    <mergeCell ref="B7:B8"/>
    <mergeCell ref="B14:B15"/>
    <mergeCell ref="J7:J8"/>
    <mergeCell ref="J14:J15"/>
    <mergeCell ref="K7:K8"/>
    <mergeCell ref="K14:K15"/>
    <mergeCell ref="J22:K23"/>
    <mergeCell ref="J24:K29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SheetLayoutView="60" workbookViewId="0">
      <selection activeCell="P8" sqref="P8"/>
    </sheetView>
  </sheetViews>
  <sheetFormatPr defaultColWidth="9.14166666666667" defaultRowHeight="15.75"/>
  <cols>
    <col min="1" max="1" width="4.375" style="4" customWidth="1"/>
    <col min="2" max="2" width="18.125" style="4" customWidth="1"/>
    <col min="3" max="3" width="19" style="4" customWidth="1"/>
    <col min="4" max="4" width="5.75" style="4" customWidth="1"/>
    <col min="5" max="5" width="8.375" style="4" customWidth="1"/>
    <col min="6" max="6" width="7" style="4" customWidth="1"/>
    <col min="7" max="8" width="9.125" style="4" customWidth="1"/>
    <col min="9" max="9" width="4.875" style="4" customWidth="1"/>
    <col min="10" max="10" width="9" style="4" customWidth="1"/>
    <col min="11" max="11" width="9.125" style="4" customWidth="1"/>
    <col min="12" max="12" width="7.375" style="4" customWidth="1"/>
    <col min="13" max="13" width="10.375" style="4" customWidth="1"/>
    <col min="14" max="32" width="9" style="4"/>
    <col min="33" max="16384" width="9.14166666666667" style="4"/>
  </cols>
  <sheetData>
    <row r="1" ht="34.5" customHeight="1" spans="1:13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3.25" customHeight="1" spans="1:13">
      <c r="A2" s="6" t="s">
        <v>325</v>
      </c>
      <c r="B2" s="6"/>
      <c r="C2" s="7"/>
      <c r="D2" s="7"/>
      <c r="E2" s="7"/>
      <c r="F2" s="7"/>
      <c r="G2" s="7"/>
      <c r="H2" s="7"/>
      <c r="I2" s="34" t="s">
        <v>326</v>
      </c>
      <c r="J2" s="34"/>
      <c r="K2" s="34"/>
      <c r="L2" s="34"/>
      <c r="M2" s="34"/>
    </row>
    <row r="3" s="2" customFormat="1" ht="43.5" customHeight="1" spans="1:13">
      <c r="A3" s="8" t="s">
        <v>0</v>
      </c>
      <c r="B3" s="9" t="s">
        <v>327</v>
      </c>
      <c r="C3" s="8" t="s">
        <v>328</v>
      </c>
      <c r="D3" s="8" t="s">
        <v>185</v>
      </c>
      <c r="E3" s="10" t="s">
        <v>329</v>
      </c>
      <c r="F3" s="11" t="s">
        <v>330</v>
      </c>
      <c r="G3" s="2" t="s">
        <v>233</v>
      </c>
      <c r="H3" s="11" t="s">
        <v>254</v>
      </c>
      <c r="I3" s="11" t="s">
        <v>331</v>
      </c>
      <c r="J3" s="11" t="s">
        <v>256</v>
      </c>
      <c r="K3" s="11" t="s">
        <v>332</v>
      </c>
      <c r="L3" s="11" t="s">
        <v>333</v>
      </c>
      <c r="M3" s="8" t="s">
        <v>60</v>
      </c>
    </row>
    <row r="4" s="1" customFormat="1" ht="22.5" customHeight="1" spans="1:13">
      <c r="A4" s="12">
        <v>1</v>
      </c>
      <c r="B4" s="13"/>
      <c r="C4" s="8"/>
      <c r="D4" s="8"/>
      <c r="E4" s="8"/>
      <c r="F4" s="14"/>
      <c r="G4" s="15"/>
      <c r="H4" s="16"/>
      <c r="I4" s="35"/>
      <c r="J4" s="35"/>
      <c r="K4" s="35"/>
      <c r="L4" s="35"/>
      <c r="M4" s="9"/>
    </row>
    <row r="5" s="1" customFormat="1" ht="22.5" customHeight="1" spans="1:13">
      <c r="A5" s="12">
        <v>2</v>
      </c>
      <c r="B5" s="13"/>
      <c r="C5" s="8"/>
      <c r="D5" s="8"/>
      <c r="E5" s="8"/>
      <c r="F5" s="14"/>
      <c r="G5" s="15"/>
      <c r="H5" s="16"/>
      <c r="I5" s="35"/>
      <c r="J5" s="35"/>
      <c r="K5" s="35"/>
      <c r="L5" s="35"/>
      <c r="M5" s="9"/>
    </row>
    <row r="6" s="1" customFormat="1" ht="22.5" customHeight="1" spans="1:13">
      <c r="A6" s="12">
        <v>3</v>
      </c>
      <c r="B6" s="13"/>
      <c r="C6" s="8"/>
      <c r="D6" s="8"/>
      <c r="E6" s="8"/>
      <c r="F6" s="14"/>
      <c r="G6" s="15"/>
      <c r="H6" s="16"/>
      <c r="I6" s="35"/>
      <c r="J6" s="35"/>
      <c r="K6" s="35"/>
      <c r="L6" s="35"/>
      <c r="M6" s="9"/>
    </row>
    <row r="7" s="1" customFormat="1" ht="22.5" customHeight="1" spans="1:13">
      <c r="A7" s="12">
        <v>4</v>
      </c>
      <c r="B7" s="13"/>
      <c r="C7" s="8"/>
      <c r="D7" s="8"/>
      <c r="E7" s="8"/>
      <c r="F7" s="14"/>
      <c r="G7" s="15"/>
      <c r="H7" s="16"/>
      <c r="I7" s="35"/>
      <c r="J7" s="35"/>
      <c r="K7" s="35"/>
      <c r="L7" s="35"/>
      <c r="M7" s="9"/>
    </row>
    <row r="8" s="1" customFormat="1" ht="22.5" customHeight="1" spans="1:13">
      <c r="A8" s="12">
        <v>5</v>
      </c>
      <c r="B8" s="13"/>
      <c r="C8" s="8"/>
      <c r="D8" s="8"/>
      <c r="E8" s="8"/>
      <c r="F8" s="14"/>
      <c r="G8" s="15"/>
      <c r="H8" s="16"/>
      <c r="I8" s="35"/>
      <c r="J8" s="35"/>
      <c r="K8" s="35"/>
      <c r="L8" s="35"/>
      <c r="M8" s="9"/>
    </row>
    <row r="9" s="1" customFormat="1" ht="22.5" customHeight="1" spans="1:13">
      <c r="A9" s="12">
        <v>6</v>
      </c>
      <c r="B9" s="13"/>
      <c r="C9" s="8"/>
      <c r="D9" s="8"/>
      <c r="E9" s="8"/>
      <c r="F9" s="14"/>
      <c r="G9" s="15"/>
      <c r="H9" s="16"/>
      <c r="I9" s="35"/>
      <c r="J9" s="35"/>
      <c r="K9" s="35"/>
      <c r="L9" s="35"/>
      <c r="M9" s="9"/>
    </row>
    <row r="10" s="1" customFormat="1" ht="29.25" customHeight="1" spans="1:13">
      <c r="A10" s="17" t="s">
        <v>334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36"/>
    </row>
    <row r="11" s="3" customFormat="1" ht="38.25" customHeight="1" spans="1:13">
      <c r="A11" s="19" t="s">
        <v>335</v>
      </c>
      <c r="B11" s="20"/>
      <c r="C11" s="21" t="s">
        <v>336</v>
      </c>
      <c r="D11" s="22"/>
      <c r="E11" s="21" t="s">
        <v>337</v>
      </c>
      <c r="F11" s="23"/>
      <c r="G11" s="23"/>
      <c r="H11" s="21" t="s">
        <v>338</v>
      </c>
      <c r="I11" s="23"/>
      <c r="J11" s="22"/>
      <c r="K11" s="21" t="s">
        <v>339</v>
      </c>
      <c r="L11" s="23"/>
      <c r="M11" s="22"/>
    </row>
    <row r="12" s="3" customFormat="1" ht="36.75" customHeight="1" spans="1:13">
      <c r="A12" s="24"/>
      <c r="B12" s="25"/>
      <c r="C12" s="26"/>
      <c r="D12" s="27"/>
      <c r="E12" s="28"/>
      <c r="F12" s="29"/>
      <c r="G12" s="29"/>
      <c r="H12" s="28"/>
      <c r="I12" s="37"/>
      <c r="J12" s="27"/>
      <c r="K12" s="26"/>
      <c r="L12" s="37"/>
      <c r="M12" s="38"/>
    </row>
    <row r="13" s="3" customFormat="1" ht="20.25" customHeight="1" spans="1:13">
      <c r="A13" s="30" t="s">
        <v>340</v>
      </c>
      <c r="B13" s="6"/>
      <c r="C13" s="31" t="s">
        <v>340</v>
      </c>
      <c r="D13" s="32"/>
      <c r="E13" s="31" t="s">
        <v>340</v>
      </c>
      <c r="F13" s="33"/>
      <c r="G13" s="33"/>
      <c r="H13" s="31" t="s">
        <v>340</v>
      </c>
      <c r="I13" s="33"/>
      <c r="J13" s="32"/>
      <c r="K13" s="31" t="s">
        <v>340</v>
      </c>
      <c r="L13" s="33"/>
      <c r="M13" s="32"/>
    </row>
  </sheetData>
  <mergeCells count="13">
    <mergeCell ref="A1:M1"/>
    <mergeCell ref="A2:B2"/>
    <mergeCell ref="I2:M2"/>
    <mergeCell ref="A10:B10"/>
    <mergeCell ref="C10:M10"/>
    <mergeCell ref="A11:B11"/>
    <mergeCell ref="E11:F11"/>
    <mergeCell ref="H11:J11"/>
    <mergeCell ref="K11:M11"/>
    <mergeCell ref="A13:B13"/>
    <mergeCell ref="E13:F13"/>
    <mergeCell ref="H13:J13"/>
    <mergeCell ref="K13:M1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zoomScaleSheetLayoutView="60" workbookViewId="0">
      <selection activeCell="I53" sqref="I53"/>
    </sheetView>
  </sheetViews>
  <sheetFormatPr defaultColWidth="9.14166666666667" defaultRowHeight="21.75" customHeight="1"/>
  <cols>
    <col min="1" max="1" width="11.125" style="66" customWidth="1"/>
    <col min="2" max="2" width="6.875" style="66" customWidth="1"/>
    <col min="3" max="3" width="4.75" style="66" customWidth="1"/>
    <col min="4" max="4" width="8.25" style="66" customWidth="1"/>
    <col min="5" max="5" width="8.875" style="66" customWidth="1"/>
    <col min="6" max="6" width="6.875" style="66" customWidth="1"/>
    <col min="7" max="10" width="9.375" style="66" customWidth="1"/>
    <col min="11" max="12" width="7.75" style="66"/>
    <col min="13" max="13" width="5.75" style="66"/>
    <col min="14" max="14" width="9.25" style="66" customWidth="1"/>
    <col min="15" max="15" width="7.75" style="66"/>
    <col min="16" max="16" width="8.625" style="66" customWidth="1"/>
    <col min="17" max="32" width="9" style="66"/>
    <col min="33" max="16384" width="9.14166666666667" style="66"/>
  </cols>
  <sheetData>
    <row r="1" customHeight="1" spans="1:16">
      <c r="A1" s="327" t="s">
        <v>24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</row>
    <row r="2" customHeight="1" spans="1:16">
      <c r="A2" s="328" t="s">
        <v>0</v>
      </c>
      <c r="B2" s="329" t="s">
        <v>25</v>
      </c>
      <c r="C2" s="330"/>
      <c r="D2" s="328" t="s">
        <v>26</v>
      </c>
      <c r="E2" s="328" t="s">
        <v>27</v>
      </c>
      <c r="F2" s="328" t="s">
        <v>28</v>
      </c>
      <c r="G2" s="328" t="s">
        <v>29</v>
      </c>
      <c r="H2" s="328" t="s">
        <v>30</v>
      </c>
      <c r="I2" s="328" t="s">
        <v>31</v>
      </c>
      <c r="J2" s="328" t="s">
        <v>32</v>
      </c>
      <c r="K2" s="328" t="s">
        <v>33</v>
      </c>
      <c r="L2" s="328" t="s">
        <v>34</v>
      </c>
      <c r="M2" s="328" t="s">
        <v>35</v>
      </c>
      <c r="N2" s="328" t="s">
        <v>36</v>
      </c>
      <c r="O2" s="328" t="s">
        <v>37</v>
      </c>
      <c r="P2" s="341" t="s">
        <v>38</v>
      </c>
    </row>
    <row r="3" customHeight="1" spans="1:16">
      <c r="A3" s="331">
        <v>1</v>
      </c>
      <c r="B3" s="332" t="s">
        <v>39</v>
      </c>
      <c r="C3" s="328" t="s">
        <v>40</v>
      </c>
      <c r="D3" s="333">
        <v>12.3964</v>
      </c>
      <c r="E3" s="333">
        <v>12.3964</v>
      </c>
      <c r="F3" s="333">
        <v>12.3964</v>
      </c>
      <c r="G3" s="333">
        <v>12.3964</v>
      </c>
      <c r="H3" s="333">
        <v>12.3964</v>
      </c>
      <c r="I3" s="333">
        <v>12.3964</v>
      </c>
      <c r="J3" s="333">
        <v>12.3964</v>
      </c>
      <c r="K3" s="333">
        <v>12.3964</v>
      </c>
      <c r="L3" s="333">
        <v>12.3964</v>
      </c>
      <c r="M3" s="333">
        <v>12.3964</v>
      </c>
      <c r="N3" s="333">
        <v>12.3964</v>
      </c>
      <c r="O3" s="333">
        <v>12.3964</v>
      </c>
      <c r="P3" s="342">
        <f>AVERAGE(D3:O3)</f>
        <v>12.3964</v>
      </c>
    </row>
    <row r="4" customHeight="1" spans="1:16">
      <c r="A4" s="334"/>
      <c r="B4" s="332" t="s">
        <v>39</v>
      </c>
      <c r="C4" s="328" t="s">
        <v>41</v>
      </c>
      <c r="D4" s="333">
        <v>14.2541</v>
      </c>
      <c r="E4" s="333">
        <v>15.1327</v>
      </c>
      <c r="F4" s="333">
        <v>15.4435</v>
      </c>
      <c r="G4" s="333">
        <v>15.2517</v>
      </c>
      <c r="H4" s="333">
        <v>15.3848</v>
      </c>
      <c r="I4" s="338">
        <v>12.3894</v>
      </c>
      <c r="J4" s="333">
        <v>15.7522</v>
      </c>
      <c r="K4" s="333"/>
      <c r="L4" s="338"/>
      <c r="M4" s="338"/>
      <c r="N4" s="338"/>
      <c r="O4" s="338"/>
      <c r="P4" s="342">
        <f>AVERAGE(D4:O4)</f>
        <v>14.8012</v>
      </c>
    </row>
    <row r="5" customHeight="1" spans="1:16">
      <c r="A5" s="328">
        <v>2</v>
      </c>
      <c r="B5" s="332" t="s">
        <v>42</v>
      </c>
      <c r="C5" s="328" t="s">
        <v>40</v>
      </c>
      <c r="D5" s="333">
        <v>16.9</v>
      </c>
      <c r="E5" s="333">
        <v>16.9</v>
      </c>
      <c r="F5" s="333">
        <v>16.9</v>
      </c>
      <c r="G5" s="333">
        <v>16.9</v>
      </c>
      <c r="H5" s="333">
        <v>16.9</v>
      </c>
      <c r="I5" s="333">
        <v>16.9</v>
      </c>
      <c r="J5" s="333">
        <v>16.9</v>
      </c>
      <c r="K5" s="333">
        <v>16.9</v>
      </c>
      <c r="L5" s="333">
        <v>16.9</v>
      </c>
      <c r="M5" s="333">
        <v>16.9</v>
      </c>
      <c r="N5" s="333">
        <v>16.9</v>
      </c>
      <c r="O5" s="333">
        <v>16.9</v>
      </c>
      <c r="P5" s="342">
        <f>AVERAGE(D5:O5)</f>
        <v>16.9</v>
      </c>
    </row>
    <row r="6" customHeight="1" spans="1:16">
      <c r="A6" s="328"/>
      <c r="B6" s="332" t="s">
        <v>42</v>
      </c>
      <c r="C6" s="328" t="s">
        <v>41</v>
      </c>
      <c r="D6" s="333">
        <v>16.9</v>
      </c>
      <c r="E6" s="333">
        <v>16.9</v>
      </c>
      <c r="F6" s="333">
        <v>20.7965</v>
      </c>
      <c r="G6" s="333">
        <v>20.7965</v>
      </c>
      <c r="H6" s="333">
        <v>20.7965</v>
      </c>
      <c r="I6" s="338">
        <v>16.9</v>
      </c>
      <c r="J6" s="333"/>
      <c r="K6" s="333"/>
      <c r="L6" s="338"/>
      <c r="M6" s="338"/>
      <c r="N6" s="338"/>
      <c r="O6" s="338"/>
      <c r="P6" s="342">
        <f>AVERAGE(D6:O6)</f>
        <v>18.84825</v>
      </c>
    </row>
    <row r="7" customHeight="1" spans="1:16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43"/>
    </row>
    <row r="8" customHeight="1" spans="1:16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43"/>
    </row>
    <row r="9" customHeight="1" spans="1:16">
      <c r="A9" s="335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43"/>
    </row>
    <row r="10" customHeight="1" spans="1:16">
      <c r="A10" s="335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43"/>
    </row>
    <row r="11" customHeight="1" spans="1:16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43"/>
    </row>
    <row r="12" customHeight="1" spans="1:16">
      <c r="A12" s="335"/>
      <c r="B12" s="335"/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43"/>
    </row>
    <row r="13" customHeight="1" spans="1:16">
      <c r="A13" s="335"/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43"/>
    </row>
    <row r="14" customHeight="1" spans="1:16">
      <c r="A14" s="335"/>
      <c r="B14" s="335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43"/>
    </row>
    <row r="15" customHeight="1" spans="1:16">
      <c r="A15" s="335"/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43"/>
    </row>
    <row r="16" customHeight="1" spans="1:16">
      <c r="A16" s="335"/>
      <c r="B16" s="335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43"/>
    </row>
    <row r="17" customHeight="1" spans="1:16">
      <c r="A17" s="335"/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43"/>
    </row>
    <row r="18" customHeight="1" spans="1:16">
      <c r="A18" s="335"/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43"/>
    </row>
    <row r="19" customHeight="1" spans="1:16">
      <c r="A19" s="335"/>
      <c r="B19" s="335"/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43"/>
    </row>
    <row r="20" customHeight="1" spans="1:16">
      <c r="A20" s="335"/>
      <c r="B20" s="335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43"/>
    </row>
    <row r="21" customHeight="1" spans="1:16">
      <c r="A21" s="335"/>
      <c r="B21" s="335"/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43"/>
    </row>
    <row r="22" customHeight="1" spans="1:16">
      <c r="A22" s="327" t="s">
        <v>43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</row>
    <row r="23" customHeight="1" spans="1:16">
      <c r="A23" s="328" t="s">
        <v>0</v>
      </c>
      <c r="B23" s="329" t="s">
        <v>25</v>
      </c>
      <c r="C23" s="330"/>
      <c r="D23" s="328" t="s">
        <v>26</v>
      </c>
      <c r="E23" s="328" t="s">
        <v>27</v>
      </c>
      <c r="F23" s="328" t="s">
        <v>28</v>
      </c>
      <c r="G23" s="328" t="s">
        <v>29</v>
      </c>
      <c r="H23" s="328" t="s">
        <v>30</v>
      </c>
      <c r="I23" s="328" t="s">
        <v>31</v>
      </c>
      <c r="J23" s="328" t="s">
        <v>32</v>
      </c>
      <c r="K23" s="328" t="s">
        <v>33</v>
      </c>
      <c r="L23" s="328" t="s">
        <v>34</v>
      </c>
      <c r="M23" s="328" t="s">
        <v>35</v>
      </c>
      <c r="N23" s="328" t="s">
        <v>36</v>
      </c>
      <c r="O23" s="328" t="s">
        <v>37</v>
      </c>
      <c r="P23" s="341" t="s">
        <v>38</v>
      </c>
    </row>
    <row r="24" customHeight="1" spans="1:16">
      <c r="A24" s="336">
        <v>3</v>
      </c>
      <c r="B24" s="328" t="s">
        <v>44</v>
      </c>
      <c r="C24" s="334" t="s">
        <v>40</v>
      </c>
      <c r="D24" s="337">
        <v>8.5693</v>
      </c>
      <c r="E24" s="337">
        <v>8.5693</v>
      </c>
      <c r="F24" s="337">
        <v>8.5693</v>
      </c>
      <c r="G24" s="337">
        <v>8.5693</v>
      </c>
      <c r="H24" s="337">
        <v>8.5693</v>
      </c>
      <c r="I24" s="337">
        <v>8.5693</v>
      </c>
      <c r="J24" s="337">
        <v>8.5693</v>
      </c>
      <c r="K24" s="337">
        <v>8.5693</v>
      </c>
      <c r="L24" s="337">
        <v>8.5693</v>
      </c>
      <c r="M24" s="337">
        <v>8.5693</v>
      </c>
      <c r="N24" s="337">
        <v>8.5693</v>
      </c>
      <c r="O24" s="337">
        <v>8.5693</v>
      </c>
      <c r="P24" s="344">
        <f t="shared" ref="P24:P29" si="0">AVERAGE(D24:O24)</f>
        <v>8.5693</v>
      </c>
    </row>
    <row r="25" customHeight="1" spans="1:16">
      <c r="A25" s="334"/>
      <c r="B25" s="328" t="s">
        <v>44</v>
      </c>
      <c r="C25" s="328" t="s">
        <v>45</v>
      </c>
      <c r="D25" s="333">
        <v>8.0826</v>
      </c>
      <c r="E25" s="333">
        <v>8.0531</v>
      </c>
      <c r="F25" s="333">
        <v>9.292</v>
      </c>
      <c r="G25" s="333">
        <v>9.5196</v>
      </c>
      <c r="H25" s="333">
        <v>9.3805</v>
      </c>
      <c r="I25" s="333">
        <v>9.69</v>
      </c>
      <c r="J25" s="333">
        <v>8.45</v>
      </c>
      <c r="K25" s="333"/>
      <c r="L25" s="338"/>
      <c r="M25" s="338"/>
      <c r="N25" s="333"/>
      <c r="O25" s="333"/>
      <c r="P25" s="342">
        <f t="shared" si="0"/>
        <v>8.92397142857143</v>
      </c>
    </row>
    <row r="26" customHeight="1" spans="1:16">
      <c r="A26" s="331">
        <v>4</v>
      </c>
      <c r="B26" s="328" t="s">
        <v>46</v>
      </c>
      <c r="C26" s="328" t="s">
        <v>40</v>
      </c>
      <c r="D26" s="333">
        <v>9.8566</v>
      </c>
      <c r="E26" s="333">
        <v>9.8566</v>
      </c>
      <c r="F26" s="333">
        <v>9.8566</v>
      </c>
      <c r="G26" s="333">
        <v>9.8566</v>
      </c>
      <c r="H26" s="333">
        <v>9.8566</v>
      </c>
      <c r="I26" s="333">
        <v>9.8566</v>
      </c>
      <c r="J26" s="333">
        <v>9.8566</v>
      </c>
      <c r="K26" s="333">
        <v>9.8566</v>
      </c>
      <c r="L26" s="333">
        <v>9.8566</v>
      </c>
      <c r="M26" s="333">
        <v>9.8566</v>
      </c>
      <c r="N26" s="333">
        <v>9.8566</v>
      </c>
      <c r="O26" s="333">
        <v>9.8566</v>
      </c>
      <c r="P26" s="342">
        <f t="shared" si="0"/>
        <v>9.8566</v>
      </c>
    </row>
    <row r="27" customHeight="1" spans="1:16">
      <c r="A27" s="334"/>
      <c r="B27" s="328" t="s">
        <v>46</v>
      </c>
      <c r="C27" s="328" t="s">
        <v>41</v>
      </c>
      <c r="D27" s="333">
        <v>9.8761</v>
      </c>
      <c r="E27" s="333">
        <v>9.88</v>
      </c>
      <c r="F27" s="333">
        <v>9.88</v>
      </c>
      <c r="G27" s="333">
        <v>9.88</v>
      </c>
      <c r="H27" s="333">
        <v>9.88</v>
      </c>
      <c r="I27" s="333"/>
      <c r="J27" s="333">
        <v>9.8761</v>
      </c>
      <c r="K27" s="333"/>
      <c r="L27" s="338"/>
      <c r="M27" s="338"/>
      <c r="N27" s="338"/>
      <c r="O27" s="338"/>
      <c r="P27" s="342">
        <f t="shared" si="0"/>
        <v>9.8787</v>
      </c>
    </row>
    <row r="28" customHeight="1" spans="1:16">
      <c r="A28" s="328">
        <v>5</v>
      </c>
      <c r="B28" s="328" t="s">
        <v>47</v>
      </c>
      <c r="C28" s="328" t="s">
        <v>40</v>
      </c>
      <c r="D28" s="333">
        <v>7.0207</v>
      </c>
      <c r="E28" s="333">
        <v>7.0207</v>
      </c>
      <c r="F28" s="333">
        <v>7.0207</v>
      </c>
      <c r="G28" s="333">
        <v>7.0207</v>
      </c>
      <c r="H28" s="333">
        <v>7.0207</v>
      </c>
      <c r="I28" s="333">
        <v>7.0207</v>
      </c>
      <c r="J28" s="333">
        <v>7.0207</v>
      </c>
      <c r="K28" s="333">
        <v>7.0207</v>
      </c>
      <c r="L28" s="333">
        <v>7.0207</v>
      </c>
      <c r="M28" s="333">
        <v>7.0207</v>
      </c>
      <c r="N28" s="333">
        <v>7.0207</v>
      </c>
      <c r="O28" s="333">
        <v>7.0207</v>
      </c>
      <c r="P28" s="342">
        <f t="shared" si="0"/>
        <v>7.0207</v>
      </c>
    </row>
    <row r="29" customHeight="1" spans="1:16">
      <c r="A29" s="328"/>
      <c r="B29" s="328" t="s">
        <v>47</v>
      </c>
      <c r="C29" s="328" t="s">
        <v>41</v>
      </c>
      <c r="D29" s="333">
        <v>6.7257</v>
      </c>
      <c r="E29" s="333">
        <v>6.7257</v>
      </c>
      <c r="F29" s="333">
        <v>6.7257</v>
      </c>
      <c r="G29" s="333">
        <v>6.7257</v>
      </c>
      <c r="H29" s="333">
        <v>6.7257</v>
      </c>
      <c r="I29" s="333">
        <v>6.7257</v>
      </c>
      <c r="J29" s="333">
        <v>6.7257</v>
      </c>
      <c r="K29" s="333"/>
      <c r="L29" s="338"/>
      <c r="M29" s="338"/>
      <c r="N29" s="338"/>
      <c r="O29" s="338"/>
      <c r="P29" s="342">
        <f t="shared" si="0"/>
        <v>6.7257</v>
      </c>
    </row>
    <row r="30" customHeight="1" spans="1:16">
      <c r="A30" s="335"/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43"/>
    </row>
    <row r="31" customHeight="1" spans="1:16">
      <c r="A31" s="335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43"/>
    </row>
    <row r="32" customHeight="1" spans="1:16">
      <c r="A32" s="335"/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43"/>
    </row>
    <row r="33" customHeight="1" spans="1:16">
      <c r="A33" s="335"/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43"/>
    </row>
    <row r="34" customHeight="1" spans="1:16">
      <c r="A34" s="335"/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43"/>
    </row>
    <row r="35" customHeight="1" spans="1:16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43"/>
    </row>
    <row r="36" customHeight="1" spans="1:16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43"/>
    </row>
    <row r="37" customHeight="1" spans="1:16">
      <c r="A37" s="335"/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43"/>
    </row>
    <row r="38" customHeight="1" spans="1:16">
      <c r="A38" s="335"/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43"/>
    </row>
    <row r="39" customHeight="1" spans="1:16">
      <c r="A39" s="335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43"/>
    </row>
    <row r="40" customHeight="1" spans="1:16">
      <c r="A40" s="335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43"/>
    </row>
    <row r="41" customHeight="1" spans="1:16">
      <c r="A41" s="335"/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43"/>
    </row>
    <row r="42" customHeight="1" spans="1:16">
      <c r="A42" s="335"/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43"/>
    </row>
    <row r="43" customHeight="1" spans="1:16">
      <c r="A43" s="335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43"/>
    </row>
    <row r="44" customHeight="1" spans="1:16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43"/>
    </row>
    <row r="45" customHeight="1" spans="1:16">
      <c r="A45" s="335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43"/>
    </row>
    <row r="46" customHeight="1" spans="1:16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43"/>
    </row>
    <row r="47" customHeight="1" spans="1:16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43"/>
    </row>
    <row r="48" customHeight="1" spans="1:16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43"/>
    </row>
    <row r="49" customHeight="1" spans="1:16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43"/>
    </row>
    <row r="50" customHeight="1" spans="1:16">
      <c r="A50" s="327" t="s">
        <v>48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</row>
    <row r="51" customHeight="1" spans="1:16">
      <c r="A51" s="328" t="s">
        <v>0</v>
      </c>
      <c r="B51" s="329" t="s">
        <v>25</v>
      </c>
      <c r="C51" s="330"/>
      <c r="D51" s="328" t="s">
        <v>26</v>
      </c>
      <c r="E51" s="328" t="s">
        <v>27</v>
      </c>
      <c r="F51" s="328" t="s">
        <v>28</v>
      </c>
      <c r="G51" s="328" t="s">
        <v>29</v>
      </c>
      <c r="H51" s="328" t="s">
        <v>30</v>
      </c>
      <c r="I51" s="328" t="s">
        <v>31</v>
      </c>
      <c r="J51" s="328" t="s">
        <v>32</v>
      </c>
      <c r="K51" s="328" t="s">
        <v>33</v>
      </c>
      <c r="L51" s="328" t="s">
        <v>34</v>
      </c>
      <c r="M51" s="328" t="s">
        <v>35</v>
      </c>
      <c r="N51" s="328" t="s">
        <v>36</v>
      </c>
      <c r="O51" s="328" t="s">
        <v>37</v>
      </c>
      <c r="P51" s="341" t="s">
        <v>38</v>
      </c>
    </row>
    <row r="52" customHeight="1" spans="1:16">
      <c r="A52" s="336">
        <v>6</v>
      </c>
      <c r="B52" s="328" t="s">
        <v>49</v>
      </c>
      <c r="C52" s="328" t="s">
        <v>40</v>
      </c>
      <c r="D52" s="337">
        <v>17.7286</v>
      </c>
      <c r="E52" s="337">
        <v>17.7286</v>
      </c>
      <c r="F52" s="337">
        <v>17.7286</v>
      </c>
      <c r="G52" s="337">
        <v>17.7286</v>
      </c>
      <c r="H52" s="337">
        <v>17.7286</v>
      </c>
      <c r="I52" s="337">
        <v>17.7286</v>
      </c>
      <c r="J52" s="337">
        <v>17.7286</v>
      </c>
      <c r="K52" s="337">
        <v>17.7286</v>
      </c>
      <c r="L52" s="337">
        <v>17.7286</v>
      </c>
      <c r="M52" s="337">
        <v>17.7286</v>
      </c>
      <c r="N52" s="337">
        <v>17.7286</v>
      </c>
      <c r="O52" s="337">
        <v>17.7286</v>
      </c>
      <c r="P52" s="344">
        <f>AVERAGE(D52:O52)</f>
        <v>17.7286</v>
      </c>
    </row>
    <row r="53" customHeight="1" spans="1:16">
      <c r="A53" s="334"/>
      <c r="B53" s="328" t="s">
        <v>49</v>
      </c>
      <c r="C53" s="328" t="s">
        <v>41</v>
      </c>
      <c r="D53" s="333">
        <v>21.2389</v>
      </c>
      <c r="E53" s="333">
        <v>21.2389</v>
      </c>
      <c r="F53" s="333">
        <v>21.24</v>
      </c>
      <c r="G53" s="333">
        <v>21.9469</v>
      </c>
      <c r="H53" s="333">
        <v>21.9469</v>
      </c>
      <c r="I53" s="333">
        <v>16.8142</v>
      </c>
      <c r="J53" s="333"/>
      <c r="K53" s="333"/>
      <c r="L53" s="338"/>
      <c r="M53" s="338"/>
      <c r="N53" s="338"/>
      <c r="O53" s="338"/>
      <c r="P53" s="342">
        <f>AVERAGE(D53:O53)</f>
        <v>20.7376333333333</v>
      </c>
    </row>
    <row r="54" customHeight="1" spans="1:16">
      <c r="A54" s="331">
        <v>7</v>
      </c>
      <c r="B54" s="358" t="s">
        <v>50</v>
      </c>
      <c r="C54" s="328" t="s">
        <v>40</v>
      </c>
      <c r="D54" s="333">
        <v>13.0351</v>
      </c>
      <c r="E54" s="333">
        <v>13.0351</v>
      </c>
      <c r="F54" s="333">
        <v>13.0351</v>
      </c>
      <c r="G54" s="333">
        <v>13.0351</v>
      </c>
      <c r="H54" s="333">
        <v>13.0351</v>
      </c>
      <c r="I54" s="333">
        <v>13.0351</v>
      </c>
      <c r="J54" s="333">
        <v>13.0351</v>
      </c>
      <c r="K54" s="333">
        <v>13.0351</v>
      </c>
      <c r="L54" s="333">
        <v>13.0351</v>
      </c>
      <c r="M54" s="333">
        <v>13.0351</v>
      </c>
      <c r="N54" s="333">
        <v>13.0351</v>
      </c>
      <c r="O54" s="333">
        <v>13.0351</v>
      </c>
      <c r="P54" s="342">
        <f>AVERAGE(D54:O54)</f>
        <v>13.0351</v>
      </c>
    </row>
    <row r="55" customHeight="1" spans="1:16">
      <c r="A55" s="334"/>
      <c r="B55" s="358" t="s">
        <v>50</v>
      </c>
      <c r="C55" s="328" t="s">
        <v>41</v>
      </c>
      <c r="D55" s="333">
        <v>12.8319</v>
      </c>
      <c r="E55" s="333">
        <v>12.8319</v>
      </c>
      <c r="F55" s="333">
        <v>12.8319</v>
      </c>
      <c r="G55" s="333">
        <v>12.8319</v>
      </c>
      <c r="H55" s="333">
        <v>12.8319</v>
      </c>
      <c r="I55" s="333">
        <v>13.2743</v>
      </c>
      <c r="J55" s="333"/>
      <c r="K55" s="333"/>
      <c r="L55" s="333"/>
      <c r="M55" s="338"/>
      <c r="N55" s="338"/>
      <c r="O55" s="338"/>
      <c r="P55" s="342">
        <f>AVERAGE(D55:O55)</f>
        <v>12.9056333333333</v>
      </c>
    </row>
    <row r="56" customHeight="1" spans="1:16">
      <c r="A56" s="339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5"/>
    </row>
    <row r="57" customHeight="1" spans="1:16">
      <c r="A57" s="339"/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5"/>
    </row>
    <row r="58" customHeight="1" spans="1:16">
      <c r="A58" s="339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5"/>
    </row>
    <row r="59" customHeight="1" spans="1:16">
      <c r="A59" s="339"/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5"/>
    </row>
    <row r="60" customHeight="1" spans="1:16">
      <c r="A60" s="339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5"/>
    </row>
    <row r="61" customHeight="1" spans="1:16">
      <c r="A61" s="339"/>
      <c r="B61" s="340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5"/>
    </row>
    <row r="62" customHeight="1" spans="1:16">
      <c r="A62" s="339"/>
      <c r="B62" s="340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5"/>
    </row>
    <row r="63" customHeight="1" spans="1:16">
      <c r="A63" s="339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5"/>
    </row>
    <row r="64" customHeight="1" spans="1:16">
      <c r="A64" s="339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5"/>
    </row>
    <row r="65" customHeight="1" spans="1:16">
      <c r="A65" s="339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345"/>
    </row>
    <row r="66" customHeight="1" spans="1:16">
      <c r="A66" s="339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0"/>
      <c r="P66" s="345"/>
    </row>
    <row r="67" customHeight="1" spans="1:16">
      <c r="A67" s="339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5"/>
    </row>
    <row r="68" customHeight="1" spans="1:16">
      <c r="A68" s="339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5"/>
    </row>
    <row r="69" customHeight="1" spans="1:16">
      <c r="A69" s="339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5"/>
    </row>
    <row r="70" customHeight="1" spans="1:16">
      <c r="A70" s="339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5"/>
    </row>
    <row r="71" customHeight="1" spans="1:16">
      <c r="A71" s="339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5"/>
    </row>
    <row r="72" customHeight="1" spans="1:16">
      <c r="A72" s="339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5"/>
    </row>
    <row r="73" customHeight="1" spans="1:16">
      <c r="A73" s="339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5"/>
    </row>
  </sheetData>
  <mergeCells count="13">
    <mergeCell ref="A1:P1"/>
    <mergeCell ref="B2:C2"/>
    <mergeCell ref="A22:P22"/>
    <mergeCell ref="B23:C23"/>
    <mergeCell ref="A50:P50"/>
    <mergeCell ref="B51:C51"/>
    <mergeCell ref="A3:A4"/>
    <mergeCell ref="A5:A6"/>
    <mergeCell ref="A24:A25"/>
    <mergeCell ref="A26:A27"/>
    <mergeCell ref="A28:A29"/>
    <mergeCell ref="A52:A53"/>
    <mergeCell ref="A54:A55"/>
  </mergeCells>
  <pageMargins left="0.2" right="0.28" top="0.33" bottom="0.18" header="0.32" footer="0.21"/>
  <pageSetup paperSize="9" orientation="landscape" horizontalDpi="600" verticalDpi="600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SheetLayoutView="60" workbookViewId="0">
      <selection activeCell="F11" sqref="F11"/>
    </sheetView>
  </sheetViews>
  <sheetFormatPr defaultColWidth="9.14166666666667" defaultRowHeight="22.5" customHeight="1"/>
  <cols>
    <col min="1" max="1" width="9" style="295"/>
    <col min="2" max="2" width="5.125" style="295" customWidth="1"/>
    <col min="3" max="5" width="9" style="295"/>
    <col min="6" max="6" width="5.375" style="295" customWidth="1"/>
    <col min="7" max="7" width="10.75" style="295" customWidth="1"/>
    <col min="8" max="8" width="8.25" style="295" customWidth="1"/>
    <col min="9" max="9" width="8.625" style="295" customWidth="1"/>
    <col min="10" max="11" width="10.625" style="295" customWidth="1"/>
    <col min="12" max="12" width="11.625" style="295" customWidth="1"/>
    <col min="13" max="13" width="7.75" style="295" customWidth="1"/>
    <col min="14" max="32" width="9" style="295"/>
    <col min="33" max="16384" width="9.14166666666667" style="295"/>
  </cols>
  <sheetData>
    <row r="1" ht="27" customHeight="1" spans="2:13">
      <c r="B1" s="41" t="s">
        <v>51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31.5" customHeight="1" spans="1:13">
      <c r="A2" s="303" t="s">
        <v>52</v>
      </c>
      <c r="B2" s="303"/>
      <c r="C2" s="303"/>
      <c r="D2" s="303"/>
      <c r="E2" s="303"/>
      <c r="F2" s="304"/>
      <c r="G2" s="304"/>
      <c r="H2" s="304"/>
      <c r="I2" s="303" t="s">
        <v>53</v>
      </c>
      <c r="J2" s="303"/>
      <c r="K2" s="303"/>
      <c r="L2" s="303"/>
      <c r="M2" s="303"/>
    </row>
    <row r="3" s="301" customFormat="1" ht="24" customHeight="1" spans="1:13">
      <c r="A3" s="305" t="s">
        <v>54</v>
      </c>
      <c r="B3" s="306" t="s">
        <v>0</v>
      </c>
      <c r="C3" s="307" t="s">
        <v>55</v>
      </c>
      <c r="D3" s="308" t="s">
        <v>56</v>
      </c>
      <c r="E3" s="308" t="s">
        <v>14</v>
      </c>
      <c r="F3" s="309" t="s">
        <v>57</v>
      </c>
      <c r="G3" s="310" t="s">
        <v>58</v>
      </c>
      <c r="H3" s="311" t="s">
        <v>59</v>
      </c>
      <c r="I3" s="324"/>
      <c r="J3" s="324"/>
      <c r="K3" s="324"/>
      <c r="L3" s="325"/>
      <c r="M3" s="306" t="s">
        <v>60</v>
      </c>
    </row>
    <row r="4" ht="35.25" customHeight="1" spans="1:13">
      <c r="A4" s="312"/>
      <c r="B4" s="307"/>
      <c r="C4" s="307"/>
      <c r="D4" s="313"/>
      <c r="E4" s="313"/>
      <c r="F4" s="313"/>
      <c r="G4" s="314"/>
      <c r="H4" s="306" t="s">
        <v>61</v>
      </c>
      <c r="I4" s="306" t="s">
        <v>62</v>
      </c>
      <c r="J4" s="309" t="s">
        <v>63</v>
      </c>
      <c r="K4" s="309" t="s">
        <v>64</v>
      </c>
      <c r="L4" s="309" t="s">
        <v>65</v>
      </c>
      <c r="M4" s="307"/>
    </row>
    <row r="5" ht="24" customHeight="1" spans="1:13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</row>
    <row r="6" ht="24" customHeight="1" spans="1:13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</row>
    <row r="7" ht="24" customHeight="1" spans="1:13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</row>
    <row r="8" ht="24" customHeight="1" spans="1:13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</row>
    <row r="9" ht="24" customHeight="1" spans="1:13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</row>
    <row r="10" ht="24" customHeight="1" spans="1:13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</row>
    <row r="11" ht="24" customHeight="1" spans="1:13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</row>
    <row r="12" ht="24" customHeight="1" spans="1:13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</row>
    <row r="13" ht="24" customHeight="1" spans="1:13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</row>
    <row r="14" ht="24" customHeight="1" spans="1:13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</row>
    <row r="15" ht="24" customHeight="1" spans="1:13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</row>
    <row r="16" ht="24" customHeight="1" spans="1:13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</row>
    <row r="17" ht="24" customHeight="1" spans="1:13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</row>
    <row r="18" s="302" customFormat="1" ht="24" customHeight="1" spans="1:13">
      <c r="A18" s="316" t="s">
        <v>66</v>
      </c>
      <c r="B18" s="317"/>
      <c r="C18" s="317"/>
      <c r="D18" s="317"/>
      <c r="E18" s="317"/>
      <c r="F18" s="317"/>
      <c r="G18" s="315"/>
      <c r="H18" s="315"/>
      <c r="I18" s="315"/>
      <c r="J18" s="315"/>
      <c r="K18" s="315"/>
      <c r="L18" s="315"/>
      <c r="M18" s="315"/>
    </row>
    <row r="19" s="302" customFormat="1" ht="4.5" customHeight="1" spans="1:13">
      <c r="A19" s="89"/>
      <c r="B19" s="89"/>
      <c r="C19" s="89"/>
      <c r="D19" s="89"/>
      <c r="E19" s="89"/>
      <c r="F19" s="89"/>
      <c r="G19" s="315"/>
      <c r="H19" s="315"/>
      <c r="I19" s="315"/>
      <c r="J19" s="315"/>
      <c r="K19" s="315"/>
      <c r="L19" s="315"/>
      <c r="M19" s="315"/>
    </row>
    <row r="20" s="302" customFormat="1" ht="30" customHeight="1" spans="1:13">
      <c r="A20" s="318" t="s">
        <v>67</v>
      </c>
      <c r="B20" s="319"/>
      <c r="C20" s="319"/>
      <c r="D20" s="307" t="s">
        <v>68</v>
      </c>
      <c r="E20" s="307"/>
      <c r="F20" s="307" t="s">
        <v>65</v>
      </c>
      <c r="G20" s="307"/>
      <c r="H20" s="320" t="s">
        <v>69</v>
      </c>
      <c r="I20" s="311" t="s">
        <v>70</v>
      </c>
      <c r="J20" s="325"/>
      <c r="K20" s="311" t="s">
        <v>71</v>
      </c>
      <c r="L20" s="325"/>
      <c r="M20" s="307" t="s">
        <v>72</v>
      </c>
    </row>
    <row r="21" s="302" customFormat="1" ht="30" customHeight="1" spans="1:13">
      <c r="A21" s="321"/>
      <c r="B21" s="322"/>
      <c r="C21" s="322"/>
      <c r="D21" s="307"/>
      <c r="E21" s="307"/>
      <c r="F21" s="307"/>
      <c r="G21" s="307"/>
      <c r="H21" s="323"/>
      <c r="I21" s="311"/>
      <c r="J21" s="325"/>
      <c r="K21" s="311"/>
      <c r="L21" s="325"/>
      <c r="M21" s="326"/>
    </row>
    <row r="22" ht="24" customHeight="1" spans="1:5">
      <c r="A22" s="295" t="s">
        <v>73</v>
      </c>
      <c r="E22" s="295" t="s">
        <v>74</v>
      </c>
    </row>
    <row r="23" ht="24" customHeight="1"/>
  </sheetData>
  <mergeCells count="22">
    <mergeCell ref="B1:M1"/>
    <mergeCell ref="A2:E2"/>
    <mergeCell ref="I2:M2"/>
    <mergeCell ref="H3:L3"/>
    <mergeCell ref="A18:F18"/>
    <mergeCell ref="D20:E20"/>
    <mergeCell ref="F20:G20"/>
    <mergeCell ref="I20:J20"/>
    <mergeCell ref="K20:L20"/>
    <mergeCell ref="D21:E21"/>
    <mergeCell ref="F21:G21"/>
    <mergeCell ref="I21:J21"/>
    <mergeCell ref="K21:L21"/>
    <mergeCell ref="A3:A4"/>
    <mergeCell ref="B3:B4"/>
    <mergeCell ref="C3:C4"/>
    <mergeCell ref="D3:D4"/>
    <mergeCell ref="E3:E4"/>
    <mergeCell ref="F3:F4"/>
    <mergeCell ref="G3:G4"/>
    <mergeCell ref="M3:M4"/>
    <mergeCell ref="A20:C21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6"/>
  <sheetViews>
    <sheetView zoomScale="70" zoomScaleNormal="70" zoomScaleSheetLayoutView="60" workbookViewId="0">
      <selection activeCell="D14" sqref="D14"/>
    </sheetView>
  </sheetViews>
  <sheetFormatPr defaultColWidth="9.14166666666667" defaultRowHeight="24" customHeight="1"/>
  <cols>
    <col min="1" max="1" width="3.5" style="295" customWidth="1"/>
    <col min="2" max="2" width="5.5" style="295" customWidth="1"/>
    <col min="3" max="3" width="13.875" style="295" customWidth="1"/>
    <col min="4" max="4" width="13" style="295" customWidth="1"/>
    <col min="5" max="5" width="12.625" style="295" customWidth="1"/>
    <col min="6" max="6" width="5.75" style="295" customWidth="1"/>
    <col min="7" max="10" width="11" style="295" customWidth="1"/>
    <col min="11" max="11" width="14.625" style="295" customWidth="1"/>
    <col min="12" max="12" width="14.875" style="295" customWidth="1"/>
    <col min="13" max="32" width="9" style="295"/>
    <col min="33" max="16384" width="9.14166666666667" style="295"/>
  </cols>
  <sheetData>
    <row r="1" ht="42" customHeight="1" spans="2:12">
      <c r="B1" s="99" t="s">
        <v>75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="40" customFormat="1" ht="26.25" customHeight="1" spans="2:12">
      <c r="B2" s="60" t="s">
        <v>76</v>
      </c>
      <c r="C2" s="60"/>
      <c r="D2" s="60"/>
      <c r="E2" s="60"/>
      <c r="F2" s="60" t="s">
        <v>77</v>
      </c>
      <c r="G2" s="60"/>
      <c r="H2" s="60"/>
      <c r="I2" s="60"/>
      <c r="J2" s="60"/>
      <c r="K2" s="60"/>
      <c r="L2" s="60"/>
    </row>
    <row r="3" s="40" customFormat="1" ht="26.25" customHeight="1" spans="2:12">
      <c r="B3" s="60" t="s">
        <v>78</v>
      </c>
      <c r="C3" s="60"/>
      <c r="D3" s="60"/>
      <c r="E3" s="60"/>
      <c r="F3" s="60" t="s">
        <v>79</v>
      </c>
      <c r="G3" s="60"/>
      <c r="H3" s="60"/>
      <c r="I3" s="60"/>
      <c r="J3" s="60"/>
      <c r="K3" s="60"/>
      <c r="L3" s="60"/>
    </row>
    <row r="4" s="40" customFormat="1" ht="26.25" customHeight="1" spans="2:12">
      <c r="B4" s="60" t="s">
        <v>80</v>
      </c>
      <c r="C4" s="60"/>
      <c r="D4" s="60"/>
      <c r="E4" s="60"/>
      <c r="F4" s="60" t="s">
        <v>81</v>
      </c>
      <c r="G4" s="60"/>
      <c r="H4" s="60"/>
      <c r="I4" s="60"/>
      <c r="J4" s="60"/>
      <c r="K4" s="60"/>
      <c r="L4" s="60"/>
    </row>
    <row r="5" s="40" customFormat="1" ht="26.25" customHeight="1" spans="2:12">
      <c r="B5" s="40" t="s">
        <v>82</v>
      </c>
      <c r="D5" s="40" t="s">
        <v>83</v>
      </c>
      <c r="F5" s="296" t="s">
        <v>84</v>
      </c>
      <c r="G5" s="296"/>
      <c r="H5" s="296"/>
      <c r="I5" s="299"/>
      <c r="J5" s="299"/>
      <c r="K5" s="299"/>
      <c r="L5" s="300" t="s">
        <v>85</v>
      </c>
    </row>
    <row r="6" s="40" customFormat="1" ht="30.75" customHeight="1" spans="2:12">
      <c r="B6" s="44" t="s">
        <v>0</v>
      </c>
      <c r="C6" s="44" t="s">
        <v>86</v>
      </c>
      <c r="D6" s="44" t="s">
        <v>55</v>
      </c>
      <c r="E6" s="44" t="s">
        <v>87</v>
      </c>
      <c r="F6" s="49" t="s">
        <v>88</v>
      </c>
      <c r="G6" s="49" t="s">
        <v>89</v>
      </c>
      <c r="H6" s="49" t="s">
        <v>90</v>
      </c>
      <c r="I6" s="49" t="s">
        <v>91</v>
      </c>
      <c r="J6" s="49" t="s">
        <v>92</v>
      </c>
      <c r="K6" s="49" t="s">
        <v>93</v>
      </c>
      <c r="L6" s="44" t="s">
        <v>60</v>
      </c>
    </row>
    <row r="7" s="40" customFormat="1" ht="26.25" customHeight="1" spans="2:12">
      <c r="B7" s="44">
        <v>1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="40" customFormat="1" ht="26.25" customHeight="1" spans="2:12">
      <c r="B8" s="44">
        <v>2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="40" customFormat="1" ht="26.25" customHeight="1" spans="2:12">
      <c r="B9" s="44">
        <v>3</v>
      </c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="40" customFormat="1" ht="26.25" customHeight="1" spans="2:12">
      <c r="B10" s="44">
        <v>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="40" customFormat="1" ht="26.25" customHeight="1" spans="2:12">
      <c r="B11" s="44">
        <v>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="40" customFormat="1" ht="26.25" customHeight="1" spans="2:12">
      <c r="B12" s="44">
        <v>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ht="26.25" customHeight="1" spans="2:7">
      <c r="B13" s="40" t="s">
        <v>94</v>
      </c>
      <c r="C13" s="40"/>
      <c r="D13" s="40"/>
      <c r="E13" s="40"/>
      <c r="F13" s="40" t="s">
        <v>95</v>
      </c>
      <c r="G13" s="40"/>
    </row>
    <row r="14" customHeight="1" spans="2:7">
      <c r="B14" s="297" t="s">
        <v>96</v>
      </c>
      <c r="C14" s="40"/>
      <c r="D14" s="40"/>
      <c r="E14" s="40"/>
      <c r="F14" s="40" t="s">
        <v>97</v>
      </c>
      <c r="G14" s="40"/>
    </row>
    <row r="15" customHeight="1" spans="2:7">
      <c r="B15" s="40" t="s">
        <v>98</v>
      </c>
      <c r="C15" s="40"/>
      <c r="D15" s="40"/>
      <c r="E15" s="40"/>
      <c r="F15" s="40" t="s">
        <v>99</v>
      </c>
      <c r="G15" s="40"/>
    </row>
    <row r="16" customHeight="1" spans="2:6">
      <c r="B16" s="295" t="s">
        <v>100</v>
      </c>
      <c r="F16" s="298"/>
    </row>
  </sheetData>
  <mergeCells count="8">
    <mergeCell ref="B1:L1"/>
    <mergeCell ref="B2:E2"/>
    <mergeCell ref="F2:L2"/>
    <mergeCell ref="B3:E3"/>
    <mergeCell ref="F3:L3"/>
    <mergeCell ref="B4:E4"/>
    <mergeCell ref="F4:L4"/>
    <mergeCell ref="F5:H5"/>
  </mergeCells>
  <pageMargins left="0.31" right="0.15" top="1" bottom="1" header="0.5" footer="0.5"/>
  <pageSetup paperSize="9" orientation="landscape" horizontalDpi="600" verticalDpi="6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 sizeWithCells="1">
                  <from>
                    <xdr:col>3</xdr:col>
                    <xdr:colOff>762000</xdr:colOff>
                    <xdr:row>3</xdr:row>
                    <xdr:rowOff>285115</xdr:rowOff>
                  </from>
                  <to>
                    <xdr:col>4</xdr:col>
                    <xdr:colOff>352425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 sizeWithCells="1">
                  <from>
                    <xdr:col>3</xdr:col>
                    <xdr:colOff>180975</xdr:colOff>
                    <xdr:row>3</xdr:row>
                    <xdr:rowOff>276225</xdr:rowOff>
                  </from>
                  <to>
                    <xdr:col>3</xdr:col>
                    <xdr:colOff>762000</xdr:colOff>
                    <xdr:row>5</xdr:row>
                    <xdr:rowOff>29210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9"/>
  <sheetViews>
    <sheetView zoomScaleSheetLayoutView="60" workbookViewId="0">
      <pane xSplit="6" ySplit="3" topLeftCell="X4" activePane="bottomRight" state="frozen"/>
      <selection/>
      <selection pane="topRight"/>
      <selection pane="bottomLeft"/>
      <selection pane="bottomRight" activeCell="AC12" sqref="AC12"/>
    </sheetView>
  </sheetViews>
  <sheetFormatPr defaultColWidth="9.14166666666667" defaultRowHeight="15.75"/>
  <cols>
    <col min="6" max="6" width="5.25" customWidth="1"/>
  </cols>
  <sheetData>
    <row r="1" ht="33.75" customHeight="1" spans="1:38">
      <c r="A1" s="188" t="s">
        <v>101</v>
      </c>
      <c r="B1" s="188"/>
      <c r="C1" s="188"/>
      <c r="D1" s="189"/>
      <c r="E1" s="189"/>
      <c r="F1" s="189"/>
      <c r="G1" s="189"/>
      <c r="H1" s="189"/>
      <c r="I1" s="189"/>
      <c r="J1" s="216"/>
      <c r="K1" s="217"/>
      <c r="L1" s="217"/>
      <c r="M1" s="217"/>
      <c r="N1" s="216"/>
      <c r="O1" s="218"/>
      <c r="P1" s="219"/>
      <c r="Q1" s="216"/>
      <c r="R1" s="239"/>
      <c r="S1" s="240"/>
      <c r="T1" s="239"/>
      <c r="U1" s="239"/>
      <c r="V1" s="239"/>
      <c r="W1" s="239"/>
      <c r="X1" s="239"/>
      <c r="Y1" s="254"/>
      <c r="Z1" s="255"/>
      <c r="AA1" s="256"/>
      <c r="AB1" s="257"/>
      <c r="AC1" s="257"/>
      <c r="AD1" s="257"/>
      <c r="AE1" s="257"/>
      <c r="AF1" s="257"/>
      <c r="AG1" s="257"/>
      <c r="AH1" s="278"/>
      <c r="AI1" s="239"/>
      <c r="AJ1" s="239"/>
      <c r="AK1" s="239"/>
      <c r="AL1" s="279"/>
    </row>
    <row r="2" ht="16.1" spans="1:38">
      <c r="A2" s="190" t="s">
        <v>0</v>
      </c>
      <c r="B2" s="191" t="s">
        <v>102</v>
      </c>
      <c r="C2" s="191" t="s">
        <v>103</v>
      </c>
      <c r="D2" s="191" t="s">
        <v>104</v>
      </c>
      <c r="E2" s="191" t="s">
        <v>105</v>
      </c>
      <c r="F2" s="191" t="s">
        <v>106</v>
      </c>
      <c r="G2" s="192" t="s">
        <v>56</v>
      </c>
      <c r="H2" s="193" t="s">
        <v>107</v>
      </c>
      <c r="I2" s="193" t="s">
        <v>108</v>
      </c>
      <c r="J2" s="220" t="s">
        <v>109</v>
      </c>
      <c r="K2" s="221" t="s">
        <v>110</v>
      </c>
      <c r="L2" s="222"/>
      <c r="M2" s="223"/>
      <c r="N2" s="224" t="s">
        <v>111</v>
      </c>
      <c r="O2" s="225"/>
      <c r="P2" s="226"/>
      <c r="Q2" s="241"/>
      <c r="R2" s="242" t="s">
        <v>112</v>
      </c>
      <c r="S2" s="243"/>
      <c r="T2" s="244" t="s">
        <v>113</v>
      </c>
      <c r="U2" s="245" t="s">
        <v>114</v>
      </c>
      <c r="V2" s="245"/>
      <c r="W2" s="245"/>
      <c r="X2" s="245"/>
      <c r="Y2" s="245"/>
      <c r="Z2" s="258"/>
      <c r="AA2" s="245"/>
      <c r="AB2" s="259" t="s">
        <v>115</v>
      </c>
      <c r="AC2" s="260"/>
      <c r="AD2" s="261" t="s">
        <v>116</v>
      </c>
      <c r="AE2" s="261" t="s">
        <v>117</v>
      </c>
      <c r="AF2" s="261" t="s">
        <v>118</v>
      </c>
      <c r="AG2" s="261" t="s">
        <v>119</v>
      </c>
      <c r="AH2" s="280" t="s">
        <v>120</v>
      </c>
      <c r="AI2" s="281" t="s">
        <v>121</v>
      </c>
      <c r="AJ2" s="282" t="s">
        <v>122</v>
      </c>
      <c r="AK2" s="282" t="s">
        <v>123</v>
      </c>
      <c r="AL2" s="283" t="s">
        <v>124</v>
      </c>
    </row>
    <row r="3" ht="27.75" spans="1:38">
      <c r="A3" s="194"/>
      <c r="B3" s="195"/>
      <c r="C3" s="195"/>
      <c r="D3" s="195"/>
      <c r="E3" s="195"/>
      <c r="F3" s="195"/>
      <c r="G3" s="196"/>
      <c r="H3" s="197"/>
      <c r="I3" s="197"/>
      <c r="J3" s="227"/>
      <c r="K3" s="228" t="s">
        <v>125</v>
      </c>
      <c r="L3" s="228" t="s">
        <v>126</v>
      </c>
      <c r="M3" s="228" t="s">
        <v>127</v>
      </c>
      <c r="N3" s="229" t="s">
        <v>128</v>
      </c>
      <c r="O3" s="230" t="s">
        <v>129</v>
      </c>
      <c r="P3" s="231" t="s">
        <v>130</v>
      </c>
      <c r="Q3" s="229" t="s">
        <v>131</v>
      </c>
      <c r="R3" s="244" t="s">
        <v>132</v>
      </c>
      <c r="S3" s="244" t="s">
        <v>131</v>
      </c>
      <c r="T3" s="246"/>
      <c r="U3" s="244" t="s">
        <v>133</v>
      </c>
      <c r="V3" s="244" t="s">
        <v>134</v>
      </c>
      <c r="W3" s="244" t="s">
        <v>135</v>
      </c>
      <c r="X3" s="244" t="s">
        <v>136</v>
      </c>
      <c r="Y3" s="262" t="s">
        <v>137</v>
      </c>
      <c r="Z3" s="263" t="s">
        <v>138</v>
      </c>
      <c r="AA3" s="264" t="s">
        <v>139</v>
      </c>
      <c r="AB3" s="265" t="s">
        <v>140</v>
      </c>
      <c r="AC3" s="265" t="s">
        <v>141</v>
      </c>
      <c r="AD3" s="266"/>
      <c r="AE3" s="266"/>
      <c r="AF3" s="266"/>
      <c r="AG3" s="266"/>
      <c r="AH3" s="284"/>
      <c r="AI3" s="285"/>
      <c r="AJ3" s="286"/>
      <c r="AK3" s="286"/>
      <c r="AL3" s="287"/>
    </row>
    <row r="4" ht="27" spans="1:38">
      <c r="A4" s="198">
        <v>1</v>
      </c>
      <c r="B4" s="199" t="s">
        <v>142</v>
      </c>
      <c r="C4" s="199" t="s">
        <v>142</v>
      </c>
      <c r="D4" s="199" t="s">
        <v>143</v>
      </c>
      <c r="E4" s="200"/>
      <c r="F4" s="199" t="s">
        <v>144</v>
      </c>
      <c r="G4" s="201" t="s">
        <v>143</v>
      </c>
      <c r="H4" s="202" t="s">
        <v>145</v>
      </c>
      <c r="I4" s="202">
        <v>1</v>
      </c>
      <c r="J4" s="202"/>
      <c r="K4" s="202"/>
      <c r="L4" s="202"/>
      <c r="M4" s="202"/>
      <c r="N4" s="202"/>
      <c r="O4" s="202"/>
      <c r="P4" s="202" t="e">
        <f>O4/N4</f>
        <v>#DIV/0!</v>
      </c>
      <c r="Q4" s="202">
        <f>N4-O4</f>
        <v>0</v>
      </c>
      <c r="R4" s="202"/>
      <c r="S4" s="202"/>
      <c r="T4" s="202">
        <f>N4*R4-Q4*S4</f>
        <v>0</v>
      </c>
      <c r="U4" s="247" t="s">
        <v>146</v>
      </c>
      <c r="V4" s="248"/>
      <c r="W4" s="248"/>
      <c r="X4" s="248">
        <v>1</v>
      </c>
      <c r="Y4" s="267"/>
      <c r="Z4" s="268">
        <v>1</v>
      </c>
      <c r="AA4" s="269">
        <f>X4*Y4/Z4/8</f>
        <v>0</v>
      </c>
      <c r="AB4" s="270"/>
      <c r="AC4" s="271"/>
      <c r="AD4" s="271"/>
      <c r="AE4" s="271"/>
      <c r="AF4" s="271"/>
      <c r="AG4" s="271"/>
      <c r="AH4" s="288">
        <f>SUM(T9:AG9)</f>
        <v>0</v>
      </c>
      <c r="AI4" s="289"/>
      <c r="AJ4" s="289"/>
      <c r="AK4" s="289"/>
      <c r="AL4" s="290"/>
    </row>
    <row r="5" spans="1:38">
      <c r="A5" s="203"/>
      <c r="B5" s="204"/>
      <c r="C5" s="204"/>
      <c r="D5" s="204"/>
      <c r="E5" s="204"/>
      <c r="F5" s="204"/>
      <c r="G5" s="201"/>
      <c r="H5" s="202"/>
      <c r="I5" s="202"/>
      <c r="J5" s="202"/>
      <c r="K5" s="202"/>
      <c r="L5" s="202"/>
      <c r="M5" s="202"/>
      <c r="N5" s="202"/>
      <c r="O5" s="202"/>
      <c r="P5" s="202" t="e">
        <f>O5/N5</f>
        <v>#DIV/0!</v>
      </c>
      <c r="Q5" s="202">
        <f>N5-O5</f>
        <v>0</v>
      </c>
      <c r="R5" s="202"/>
      <c r="S5" s="202"/>
      <c r="T5" s="202">
        <f>N5*R5-Q5*S5</f>
        <v>0</v>
      </c>
      <c r="U5" s="247" t="s">
        <v>147</v>
      </c>
      <c r="V5" s="248" t="s">
        <v>148</v>
      </c>
      <c r="W5" s="248"/>
      <c r="X5" s="248">
        <v>1</v>
      </c>
      <c r="Y5" s="267"/>
      <c r="Z5" s="268">
        <v>1</v>
      </c>
      <c r="AA5" s="269">
        <f>X5*Y5/Z5</f>
        <v>0</v>
      </c>
      <c r="AB5" s="270"/>
      <c r="AC5" s="271"/>
      <c r="AD5" s="271"/>
      <c r="AE5" s="271"/>
      <c r="AF5" s="271"/>
      <c r="AG5" s="271"/>
      <c r="AH5" s="291"/>
      <c r="AI5" s="149"/>
      <c r="AJ5" s="149"/>
      <c r="AK5" s="289"/>
      <c r="AL5" s="290"/>
    </row>
    <row r="6" spans="1:38">
      <c r="A6" s="203"/>
      <c r="B6" s="204"/>
      <c r="C6" s="204"/>
      <c r="D6" s="204"/>
      <c r="E6" s="204"/>
      <c r="F6" s="204"/>
      <c r="G6" s="201"/>
      <c r="H6" s="202"/>
      <c r="I6" s="202"/>
      <c r="J6" s="202"/>
      <c r="K6" s="202"/>
      <c r="L6" s="202"/>
      <c r="M6" s="202"/>
      <c r="N6" s="202"/>
      <c r="O6" s="202"/>
      <c r="P6" s="202" t="e">
        <f>O6/N6</f>
        <v>#DIV/0!</v>
      </c>
      <c r="Q6" s="202">
        <f>N6-O6</f>
        <v>0</v>
      </c>
      <c r="R6" s="202"/>
      <c r="S6" s="202"/>
      <c r="T6" s="202">
        <f>N6*R6-Q6*S6</f>
        <v>0</v>
      </c>
      <c r="U6" s="247" t="s">
        <v>149</v>
      </c>
      <c r="V6" s="248" t="s">
        <v>148</v>
      </c>
      <c r="W6" s="248"/>
      <c r="X6" s="248">
        <v>1</v>
      </c>
      <c r="Y6" s="267"/>
      <c r="Z6" s="268">
        <v>1</v>
      </c>
      <c r="AA6" s="269">
        <f t="shared" ref="AA6:AA27" si="0">X6*Y6/Z6</f>
        <v>0</v>
      </c>
      <c r="AB6" s="270"/>
      <c r="AC6" s="271"/>
      <c r="AD6" s="271"/>
      <c r="AE6" s="271"/>
      <c r="AF6" s="271"/>
      <c r="AG6" s="271"/>
      <c r="AH6" s="291"/>
      <c r="AI6" s="149"/>
      <c r="AJ6" s="149"/>
      <c r="AK6" s="289"/>
      <c r="AL6" s="290"/>
    </row>
    <row r="7" spans="1:38">
      <c r="A7" s="203"/>
      <c r="B7" s="204"/>
      <c r="C7" s="204"/>
      <c r="D7" s="204"/>
      <c r="E7" s="204"/>
      <c r="F7" s="204"/>
      <c r="G7" s="201"/>
      <c r="H7" s="202"/>
      <c r="I7" s="202"/>
      <c r="J7" s="202"/>
      <c r="K7" s="202"/>
      <c r="L7" s="202"/>
      <c r="M7" s="202"/>
      <c r="N7" s="202"/>
      <c r="O7" s="202"/>
      <c r="P7" s="202" t="e">
        <f>O7/N7</f>
        <v>#DIV/0!</v>
      </c>
      <c r="Q7" s="202">
        <f>N7-O7</f>
        <v>0</v>
      </c>
      <c r="R7" s="202"/>
      <c r="S7" s="202"/>
      <c r="T7" s="202">
        <f>N7*R7-Q7*S7</f>
        <v>0</v>
      </c>
      <c r="U7" s="247" t="s">
        <v>150</v>
      </c>
      <c r="V7" s="248" t="s">
        <v>151</v>
      </c>
      <c r="W7" s="248"/>
      <c r="X7" s="248">
        <v>1</v>
      </c>
      <c r="Y7" s="267"/>
      <c r="Z7" s="268">
        <v>1</v>
      </c>
      <c r="AA7" s="269">
        <f t="shared" si="0"/>
        <v>0</v>
      </c>
      <c r="AB7" s="270"/>
      <c r="AC7" s="271"/>
      <c r="AD7" s="271"/>
      <c r="AE7" s="271"/>
      <c r="AF7" s="271"/>
      <c r="AG7" s="271"/>
      <c r="AH7" s="291"/>
      <c r="AI7" s="149"/>
      <c r="AJ7" s="149"/>
      <c r="AK7" s="289"/>
      <c r="AL7" s="290"/>
    </row>
    <row r="8" spans="1:38">
      <c r="A8" s="203"/>
      <c r="B8" s="204"/>
      <c r="C8" s="204"/>
      <c r="D8" s="204"/>
      <c r="E8" s="204"/>
      <c r="F8" s="204"/>
      <c r="G8" s="201"/>
      <c r="H8" s="202"/>
      <c r="I8" s="202"/>
      <c r="J8" s="202"/>
      <c r="K8" s="202"/>
      <c r="L8" s="202"/>
      <c r="M8" s="202"/>
      <c r="N8" s="202"/>
      <c r="O8" s="202"/>
      <c r="P8" s="202" t="e">
        <f>O8/N8</f>
        <v>#DIV/0!</v>
      </c>
      <c r="Q8" s="202">
        <f>N8-O8</f>
        <v>0</v>
      </c>
      <c r="R8" s="202"/>
      <c r="S8" s="202"/>
      <c r="T8" s="202">
        <f>N8*R8-Q8*S8</f>
        <v>0</v>
      </c>
      <c r="U8" s="247" t="s">
        <v>150</v>
      </c>
      <c r="V8" s="248" t="s">
        <v>151</v>
      </c>
      <c r="W8" s="248"/>
      <c r="X8" s="248">
        <v>1</v>
      </c>
      <c r="Y8" s="267"/>
      <c r="Z8" s="268">
        <v>1</v>
      </c>
      <c r="AA8" s="269">
        <f t="shared" si="0"/>
        <v>0</v>
      </c>
      <c r="AB8" s="270"/>
      <c r="AC8" s="271"/>
      <c r="AD8" s="271"/>
      <c r="AE8" s="271"/>
      <c r="AF8" s="271"/>
      <c r="AG8" s="271"/>
      <c r="AH8" s="291"/>
      <c r="AI8" s="149"/>
      <c r="AJ8" s="149"/>
      <c r="AK8" s="289"/>
      <c r="AL8" s="290"/>
    </row>
    <row r="9" spans="1:38">
      <c r="A9" s="205"/>
      <c r="B9" s="206"/>
      <c r="C9" s="206"/>
      <c r="D9" s="206"/>
      <c r="E9" s="206"/>
      <c r="F9" s="206"/>
      <c r="G9" s="207" t="s">
        <v>139</v>
      </c>
      <c r="H9" s="208"/>
      <c r="I9" s="208"/>
      <c r="J9" s="208"/>
      <c r="K9" s="232"/>
      <c r="L9" s="232"/>
      <c r="M9" s="232"/>
      <c r="N9" s="208"/>
      <c r="O9" s="233"/>
      <c r="P9" s="234"/>
      <c r="Q9" s="208"/>
      <c r="R9" s="208"/>
      <c r="S9" s="249"/>
      <c r="T9" s="250">
        <f>SUM(T4:T8)</f>
        <v>0</v>
      </c>
      <c r="U9" s="247"/>
      <c r="V9" s="251"/>
      <c r="W9" s="251"/>
      <c r="X9" s="251"/>
      <c r="Y9" s="272"/>
      <c r="Z9" s="273"/>
      <c r="AA9" s="269">
        <f t="shared" ref="AA9:AG9" si="1">SUM(AA4:AA8)</f>
        <v>0</v>
      </c>
      <c r="AB9" s="271">
        <f t="shared" si="1"/>
        <v>0</v>
      </c>
      <c r="AC9" s="271">
        <f t="shared" si="1"/>
        <v>0</v>
      </c>
      <c r="AD9" s="271">
        <f t="shared" si="1"/>
        <v>0</v>
      </c>
      <c r="AE9" s="271">
        <f t="shared" si="1"/>
        <v>0</v>
      </c>
      <c r="AF9" s="271">
        <f t="shared" si="1"/>
        <v>0</v>
      </c>
      <c r="AG9" s="271">
        <f t="shared" si="1"/>
        <v>0</v>
      </c>
      <c r="AH9" s="292"/>
      <c r="AI9" s="149"/>
      <c r="AJ9" s="149"/>
      <c r="AK9" s="289"/>
      <c r="AL9" s="290"/>
    </row>
    <row r="10" ht="33" customHeight="1" spans="1:38">
      <c r="A10" s="209" t="s">
        <v>152</v>
      </c>
      <c r="B10" s="210"/>
      <c r="C10" s="210"/>
      <c r="D10" s="211"/>
      <c r="E10" s="212"/>
      <c r="F10" s="212"/>
      <c r="G10" s="213"/>
      <c r="H10" s="214"/>
      <c r="I10" s="214"/>
      <c r="J10" s="235"/>
      <c r="K10" s="236"/>
      <c r="L10" s="236"/>
      <c r="M10" s="236"/>
      <c r="N10" s="235"/>
      <c r="O10" s="237"/>
      <c r="P10" s="238"/>
      <c r="Q10" s="235"/>
      <c r="R10" s="252"/>
      <c r="S10" s="253"/>
      <c r="T10" s="252"/>
      <c r="U10" s="252"/>
      <c r="V10" s="252"/>
      <c r="W10" s="252"/>
      <c r="X10" s="252"/>
      <c r="Y10" s="274"/>
      <c r="Z10" s="275"/>
      <c r="AA10" s="276"/>
      <c r="AB10" s="277"/>
      <c r="AC10" s="277"/>
      <c r="AD10" s="277"/>
      <c r="AE10" s="277"/>
      <c r="AF10" s="277"/>
      <c r="AG10" s="277"/>
      <c r="AH10" s="293"/>
      <c r="AI10" s="252"/>
      <c r="AJ10" s="252"/>
      <c r="AK10" s="252"/>
      <c r="AL10" s="294"/>
    </row>
    <row r="11" ht="25.5" spans="1:38">
      <c r="A11" s="198">
        <v>2</v>
      </c>
      <c r="B11" s="199" t="s">
        <v>153</v>
      </c>
      <c r="C11" s="199" t="s">
        <v>153</v>
      </c>
      <c r="D11" s="199" t="s">
        <v>154</v>
      </c>
      <c r="E11" s="200"/>
      <c r="F11" s="199" t="s">
        <v>144</v>
      </c>
      <c r="G11" s="201" t="s">
        <v>154</v>
      </c>
      <c r="H11" s="201" t="s">
        <v>145</v>
      </c>
      <c r="I11" s="201">
        <v>1</v>
      </c>
      <c r="J11" s="201"/>
      <c r="K11" s="201"/>
      <c r="L11" s="201"/>
      <c r="M11" s="201"/>
      <c r="N11" s="201"/>
      <c r="O11" s="201"/>
      <c r="P11" s="201" t="e">
        <f>O11/N11</f>
        <v>#DIV/0!</v>
      </c>
      <c r="Q11" s="201">
        <f>N11-O11</f>
        <v>0</v>
      </c>
      <c r="R11" s="201"/>
      <c r="S11" s="201"/>
      <c r="T11" s="201">
        <f>N11*R11-Q11*S11</f>
        <v>0</v>
      </c>
      <c r="U11" s="247" t="s">
        <v>146</v>
      </c>
      <c r="V11" s="248"/>
      <c r="W11" s="248"/>
      <c r="X11" s="248">
        <v>1</v>
      </c>
      <c r="Y11" s="267"/>
      <c r="Z11" s="268">
        <v>1</v>
      </c>
      <c r="AA11" s="269">
        <f>X11*Y11/Z11/21</f>
        <v>0</v>
      </c>
      <c r="AB11" s="270"/>
      <c r="AC11" s="271"/>
      <c r="AD11" s="271"/>
      <c r="AE11" s="271"/>
      <c r="AF11" s="271"/>
      <c r="AG11" s="271"/>
      <c r="AH11" s="288">
        <f>SUM(T15:AG15)</f>
        <v>0</v>
      </c>
      <c r="AI11" s="289"/>
      <c r="AJ11" s="289"/>
      <c r="AK11" s="289"/>
      <c r="AL11" s="290"/>
    </row>
    <row r="12" spans="1:38">
      <c r="A12" s="203"/>
      <c r="B12" s="204"/>
      <c r="C12" s="204"/>
      <c r="D12" s="204"/>
      <c r="E12" s="204"/>
      <c r="F12" s="204"/>
      <c r="G12" s="201"/>
      <c r="H12" s="201"/>
      <c r="I12" s="201"/>
      <c r="J12" s="201"/>
      <c r="K12" s="201"/>
      <c r="L12" s="201"/>
      <c r="M12" s="201"/>
      <c r="N12" s="201"/>
      <c r="O12" s="201"/>
      <c r="P12" s="201" t="e">
        <f>O12/N12</f>
        <v>#DIV/0!</v>
      </c>
      <c r="Q12" s="201">
        <f>N12-O12</f>
        <v>0</v>
      </c>
      <c r="R12" s="201"/>
      <c r="S12" s="201"/>
      <c r="T12" s="201">
        <f>N12*R12-Q12*S12</f>
        <v>0</v>
      </c>
      <c r="U12" s="247" t="s">
        <v>147</v>
      </c>
      <c r="V12" s="248" t="s">
        <v>151</v>
      </c>
      <c r="W12" s="248"/>
      <c r="X12" s="248">
        <v>1</v>
      </c>
      <c r="Y12" s="267"/>
      <c r="Z12" s="268">
        <v>1</v>
      </c>
      <c r="AA12" s="269">
        <f t="shared" si="0"/>
        <v>0</v>
      </c>
      <c r="AB12" s="270"/>
      <c r="AC12" s="271"/>
      <c r="AD12" s="271"/>
      <c r="AE12" s="271"/>
      <c r="AF12" s="271"/>
      <c r="AG12" s="271"/>
      <c r="AH12" s="291"/>
      <c r="AI12" s="149"/>
      <c r="AJ12" s="149"/>
      <c r="AK12" s="289"/>
      <c r="AL12" s="290"/>
    </row>
    <row r="13" spans="1:38">
      <c r="A13" s="203"/>
      <c r="B13" s="204"/>
      <c r="C13" s="204"/>
      <c r="D13" s="204"/>
      <c r="E13" s="204"/>
      <c r="F13" s="204"/>
      <c r="G13" s="201"/>
      <c r="H13" s="201"/>
      <c r="I13" s="201"/>
      <c r="J13" s="201"/>
      <c r="K13" s="201"/>
      <c r="L13" s="201"/>
      <c r="M13" s="201"/>
      <c r="N13" s="201"/>
      <c r="O13" s="201"/>
      <c r="P13" s="201" t="e">
        <f>O13/N13</f>
        <v>#DIV/0!</v>
      </c>
      <c r="Q13" s="201">
        <f>N13-O13</f>
        <v>0</v>
      </c>
      <c r="R13" s="201"/>
      <c r="S13" s="201"/>
      <c r="T13" s="201">
        <f>N13*R13-Q13*S13</f>
        <v>0</v>
      </c>
      <c r="U13" s="247" t="s">
        <v>149</v>
      </c>
      <c r="V13" s="248" t="s">
        <v>151</v>
      </c>
      <c r="W13" s="248"/>
      <c r="X13" s="248">
        <v>1</v>
      </c>
      <c r="Y13" s="267"/>
      <c r="Z13" s="268">
        <v>1</v>
      </c>
      <c r="AA13" s="269">
        <f t="shared" si="0"/>
        <v>0</v>
      </c>
      <c r="AB13" s="270"/>
      <c r="AC13" s="271"/>
      <c r="AD13" s="271"/>
      <c r="AE13" s="271"/>
      <c r="AF13" s="271"/>
      <c r="AG13" s="271"/>
      <c r="AH13" s="291"/>
      <c r="AI13" s="149"/>
      <c r="AJ13" s="149"/>
      <c r="AK13" s="289"/>
      <c r="AL13" s="290"/>
    </row>
    <row r="14" spans="1:38">
      <c r="A14" s="203"/>
      <c r="B14" s="204"/>
      <c r="C14" s="204"/>
      <c r="D14" s="204"/>
      <c r="E14" s="204"/>
      <c r="F14" s="204"/>
      <c r="G14" s="201"/>
      <c r="H14" s="201"/>
      <c r="I14" s="201"/>
      <c r="J14" s="201"/>
      <c r="K14" s="201"/>
      <c r="L14" s="201"/>
      <c r="M14" s="201"/>
      <c r="N14" s="201"/>
      <c r="O14" s="201"/>
      <c r="P14" s="201" t="e">
        <f>O14/N14</f>
        <v>#DIV/0!</v>
      </c>
      <c r="Q14" s="201">
        <f>N14-O14</f>
        <v>0</v>
      </c>
      <c r="R14" s="201"/>
      <c r="S14" s="201"/>
      <c r="T14" s="201">
        <f>N14*R14-Q14*S14</f>
        <v>0</v>
      </c>
      <c r="U14" s="247" t="s">
        <v>150</v>
      </c>
      <c r="V14" s="248" t="s">
        <v>155</v>
      </c>
      <c r="W14" s="248"/>
      <c r="X14" s="248">
        <v>1</v>
      </c>
      <c r="Y14" s="272"/>
      <c r="Z14" s="268">
        <v>1</v>
      </c>
      <c r="AA14" s="269">
        <f t="shared" si="0"/>
        <v>0</v>
      </c>
      <c r="AB14" s="270"/>
      <c r="AC14" s="271"/>
      <c r="AD14" s="271"/>
      <c r="AE14" s="271"/>
      <c r="AF14" s="271"/>
      <c r="AG14" s="271"/>
      <c r="AH14" s="291"/>
      <c r="AI14" s="149"/>
      <c r="AJ14" s="149"/>
      <c r="AK14" s="289"/>
      <c r="AL14" s="290"/>
    </row>
    <row r="15" spans="1:38">
      <c r="A15" s="205"/>
      <c r="B15" s="206"/>
      <c r="C15" s="206"/>
      <c r="D15" s="206"/>
      <c r="E15" s="206"/>
      <c r="F15" s="206"/>
      <c r="G15" s="207" t="s">
        <v>139</v>
      </c>
      <c r="H15" s="208"/>
      <c r="I15" s="208"/>
      <c r="J15" s="208"/>
      <c r="K15" s="232"/>
      <c r="L15" s="232"/>
      <c r="M15" s="232"/>
      <c r="N15" s="208"/>
      <c r="O15" s="233"/>
      <c r="P15" s="234"/>
      <c r="Q15" s="208"/>
      <c r="R15" s="208"/>
      <c r="S15" s="249"/>
      <c r="T15" s="250">
        <f>SUM(T11:T14)</f>
        <v>0</v>
      </c>
      <c r="U15" s="247"/>
      <c r="V15" s="251"/>
      <c r="W15" s="251"/>
      <c r="X15" s="251"/>
      <c r="Y15" s="272"/>
      <c r="Z15" s="273"/>
      <c r="AA15" s="269">
        <f t="shared" ref="AA15:AG15" si="2">SUM(AA11:AA14)</f>
        <v>0</v>
      </c>
      <c r="AB15" s="271">
        <f t="shared" si="2"/>
        <v>0</v>
      </c>
      <c r="AC15" s="271">
        <f t="shared" si="2"/>
        <v>0</v>
      </c>
      <c r="AD15" s="271">
        <f t="shared" si="2"/>
        <v>0</v>
      </c>
      <c r="AE15" s="271">
        <f t="shared" si="2"/>
        <v>0</v>
      </c>
      <c r="AF15" s="271">
        <f t="shared" si="2"/>
        <v>0</v>
      </c>
      <c r="AG15" s="271">
        <f t="shared" si="2"/>
        <v>0</v>
      </c>
      <c r="AH15" s="292"/>
      <c r="AI15" s="149"/>
      <c r="AJ15" s="149"/>
      <c r="AK15" s="289"/>
      <c r="AL15" s="290"/>
    </row>
    <row r="16" ht="33" customHeight="1" spans="1:38">
      <c r="A16" s="209" t="s">
        <v>152</v>
      </c>
      <c r="B16" s="210"/>
      <c r="C16" s="210"/>
      <c r="D16" s="211"/>
      <c r="E16" s="212"/>
      <c r="F16" s="212"/>
      <c r="G16" s="213"/>
      <c r="H16" s="214"/>
      <c r="I16" s="214"/>
      <c r="J16" s="235"/>
      <c r="K16" s="236"/>
      <c r="L16" s="236"/>
      <c r="M16" s="236"/>
      <c r="N16" s="235"/>
      <c r="O16" s="237"/>
      <c r="P16" s="238"/>
      <c r="Q16" s="235"/>
      <c r="R16" s="252"/>
      <c r="S16" s="253"/>
      <c r="T16" s="252"/>
      <c r="U16" s="252"/>
      <c r="V16" s="252"/>
      <c r="W16" s="252"/>
      <c r="X16" s="252"/>
      <c r="Y16" s="274"/>
      <c r="Z16" s="275"/>
      <c r="AA16" s="276"/>
      <c r="AB16" s="277"/>
      <c r="AC16" s="277"/>
      <c r="AD16" s="277"/>
      <c r="AE16" s="277"/>
      <c r="AF16" s="277"/>
      <c r="AG16" s="277"/>
      <c r="AH16" s="293"/>
      <c r="AI16" s="252"/>
      <c r="AJ16" s="252"/>
      <c r="AK16" s="252"/>
      <c r="AL16" s="294"/>
    </row>
    <row r="17" ht="25.5" spans="1:38">
      <c r="A17" s="198">
        <v>3</v>
      </c>
      <c r="B17" s="199" t="s">
        <v>156</v>
      </c>
      <c r="C17" s="199" t="s">
        <v>156</v>
      </c>
      <c r="D17" s="199" t="s">
        <v>157</v>
      </c>
      <c r="E17" s="200"/>
      <c r="F17" s="199" t="s">
        <v>144</v>
      </c>
      <c r="G17" s="201" t="s">
        <v>157</v>
      </c>
      <c r="H17" s="201" t="s">
        <v>145</v>
      </c>
      <c r="I17" s="201">
        <v>1</v>
      </c>
      <c r="J17" s="201"/>
      <c r="K17" s="201"/>
      <c r="L17" s="201"/>
      <c r="M17" s="201"/>
      <c r="N17" s="201"/>
      <c r="O17" s="201"/>
      <c r="P17" s="201" t="e">
        <f>O17/N17</f>
        <v>#DIV/0!</v>
      </c>
      <c r="Q17" s="201">
        <f>N17-O17</f>
        <v>0</v>
      </c>
      <c r="R17" s="201"/>
      <c r="S17" s="201"/>
      <c r="T17" s="201">
        <f>N17*R17-Q17*S17</f>
        <v>0</v>
      </c>
      <c r="U17" s="247" t="s">
        <v>146</v>
      </c>
      <c r="V17" s="248"/>
      <c r="W17" s="248"/>
      <c r="X17" s="248">
        <v>1</v>
      </c>
      <c r="Y17" s="267"/>
      <c r="Z17" s="268">
        <v>1</v>
      </c>
      <c r="AA17" s="269">
        <f>X17*Y17/Z17/14</f>
        <v>0</v>
      </c>
      <c r="AB17" s="270"/>
      <c r="AC17" s="271"/>
      <c r="AD17" s="271"/>
      <c r="AE17" s="271"/>
      <c r="AF17" s="271"/>
      <c r="AG17" s="271"/>
      <c r="AH17" s="288">
        <f>SUM(T22:AG22)</f>
        <v>0</v>
      </c>
      <c r="AI17" s="289"/>
      <c r="AJ17" s="289"/>
      <c r="AK17" s="289"/>
      <c r="AL17" s="290"/>
    </row>
    <row r="18" spans="1:38">
      <c r="A18" s="203"/>
      <c r="B18" s="204"/>
      <c r="C18" s="204"/>
      <c r="D18" s="204"/>
      <c r="E18" s="204"/>
      <c r="F18" s="204"/>
      <c r="G18" s="201"/>
      <c r="H18" s="201"/>
      <c r="I18" s="201"/>
      <c r="J18" s="201"/>
      <c r="K18" s="201"/>
      <c r="L18" s="201"/>
      <c r="M18" s="201"/>
      <c r="N18" s="201"/>
      <c r="O18" s="201"/>
      <c r="P18" s="201" t="e">
        <f>O18/N18</f>
        <v>#DIV/0!</v>
      </c>
      <c r="Q18" s="201">
        <f>N18-O18</f>
        <v>0</v>
      </c>
      <c r="R18" s="201"/>
      <c r="S18" s="201"/>
      <c r="T18" s="201">
        <f>N18*R18-Q18*S18</f>
        <v>0</v>
      </c>
      <c r="U18" s="247" t="s">
        <v>147</v>
      </c>
      <c r="V18" s="248" t="s">
        <v>151</v>
      </c>
      <c r="W18" s="248"/>
      <c r="X18" s="248">
        <v>1</v>
      </c>
      <c r="Y18" s="267"/>
      <c r="Z18" s="268">
        <v>1</v>
      </c>
      <c r="AA18" s="269">
        <f t="shared" si="0"/>
        <v>0</v>
      </c>
      <c r="AB18" s="270"/>
      <c r="AC18" s="271"/>
      <c r="AD18" s="271"/>
      <c r="AE18" s="271"/>
      <c r="AF18" s="271"/>
      <c r="AG18" s="271"/>
      <c r="AH18" s="291"/>
      <c r="AI18" s="149"/>
      <c r="AJ18" s="149"/>
      <c r="AK18" s="289"/>
      <c r="AL18" s="290"/>
    </row>
    <row r="19" spans="1:38">
      <c r="A19" s="203"/>
      <c r="B19" s="204"/>
      <c r="C19" s="204"/>
      <c r="D19" s="204"/>
      <c r="E19" s="204"/>
      <c r="F19" s="204"/>
      <c r="G19" s="201"/>
      <c r="H19" s="201"/>
      <c r="I19" s="201"/>
      <c r="J19" s="201"/>
      <c r="K19" s="201"/>
      <c r="L19" s="201"/>
      <c r="M19" s="201"/>
      <c r="N19" s="201"/>
      <c r="O19" s="201"/>
      <c r="P19" s="201" t="e">
        <f>O19/N19</f>
        <v>#DIV/0!</v>
      </c>
      <c r="Q19" s="201">
        <f>N19-O19</f>
        <v>0</v>
      </c>
      <c r="R19" s="201"/>
      <c r="S19" s="201"/>
      <c r="T19" s="201">
        <f>N19*R19-Q19*S19</f>
        <v>0</v>
      </c>
      <c r="U19" s="247" t="s">
        <v>149</v>
      </c>
      <c r="V19" s="248" t="s">
        <v>151</v>
      </c>
      <c r="W19" s="248"/>
      <c r="X19" s="248">
        <v>1</v>
      </c>
      <c r="Y19" s="267"/>
      <c r="Z19" s="268">
        <v>1</v>
      </c>
      <c r="AA19" s="269">
        <f t="shared" si="0"/>
        <v>0</v>
      </c>
      <c r="AB19" s="270"/>
      <c r="AC19" s="271"/>
      <c r="AD19" s="271"/>
      <c r="AE19" s="271"/>
      <c r="AF19" s="271"/>
      <c r="AG19" s="271"/>
      <c r="AH19" s="291"/>
      <c r="AI19" s="149"/>
      <c r="AJ19" s="149"/>
      <c r="AK19" s="289"/>
      <c r="AL19" s="290"/>
    </row>
    <row r="20" spans="1:38">
      <c r="A20" s="203"/>
      <c r="B20" s="204"/>
      <c r="C20" s="204"/>
      <c r="D20" s="204"/>
      <c r="E20" s="204"/>
      <c r="F20" s="204"/>
      <c r="G20" s="201"/>
      <c r="H20" s="201"/>
      <c r="I20" s="201"/>
      <c r="J20" s="201"/>
      <c r="K20" s="201"/>
      <c r="L20" s="201"/>
      <c r="M20" s="201"/>
      <c r="N20" s="201"/>
      <c r="O20" s="201"/>
      <c r="P20" s="201" t="e">
        <f>O20/N20</f>
        <v>#DIV/0!</v>
      </c>
      <c r="Q20" s="201">
        <f>N20-O20</f>
        <v>0</v>
      </c>
      <c r="R20" s="201"/>
      <c r="S20" s="201"/>
      <c r="T20" s="201">
        <f>N20*R20-Q20*S20</f>
        <v>0</v>
      </c>
      <c r="U20" s="247" t="s">
        <v>149</v>
      </c>
      <c r="V20" s="248" t="s">
        <v>151</v>
      </c>
      <c r="W20" s="248"/>
      <c r="X20" s="248">
        <v>1</v>
      </c>
      <c r="Y20" s="267"/>
      <c r="Z20" s="268">
        <v>1</v>
      </c>
      <c r="AA20" s="269">
        <f t="shared" si="0"/>
        <v>0</v>
      </c>
      <c r="AB20" s="270"/>
      <c r="AC20" s="271"/>
      <c r="AD20" s="271"/>
      <c r="AE20" s="271"/>
      <c r="AF20" s="271"/>
      <c r="AG20" s="271"/>
      <c r="AH20" s="291"/>
      <c r="AI20" s="149"/>
      <c r="AJ20" s="149"/>
      <c r="AK20" s="289"/>
      <c r="AL20" s="290"/>
    </row>
    <row r="21" spans="1:38">
      <c r="A21" s="203"/>
      <c r="B21" s="204"/>
      <c r="C21" s="204"/>
      <c r="D21" s="204"/>
      <c r="E21" s="204"/>
      <c r="F21" s="204"/>
      <c r="G21" s="201"/>
      <c r="H21" s="201"/>
      <c r="I21" s="201"/>
      <c r="J21" s="201"/>
      <c r="K21" s="201"/>
      <c r="L21" s="201"/>
      <c r="M21" s="201"/>
      <c r="N21" s="201"/>
      <c r="O21" s="201"/>
      <c r="P21" s="201" t="e">
        <f>O21/N21</f>
        <v>#DIV/0!</v>
      </c>
      <c r="Q21" s="201">
        <f>N21-O21</f>
        <v>0</v>
      </c>
      <c r="R21" s="201"/>
      <c r="S21" s="201"/>
      <c r="T21" s="201">
        <f>N21*R21-Q21*S21</f>
        <v>0</v>
      </c>
      <c r="U21" s="247" t="s">
        <v>150</v>
      </c>
      <c r="V21" s="248" t="s">
        <v>155</v>
      </c>
      <c r="W21" s="248"/>
      <c r="X21" s="248">
        <v>1</v>
      </c>
      <c r="Y21" s="272"/>
      <c r="Z21" s="268">
        <v>1</v>
      </c>
      <c r="AA21" s="269">
        <f t="shared" si="0"/>
        <v>0</v>
      </c>
      <c r="AB21" s="270"/>
      <c r="AC21" s="271"/>
      <c r="AD21" s="271"/>
      <c r="AE21" s="271"/>
      <c r="AF21" s="271"/>
      <c r="AG21" s="271"/>
      <c r="AH21" s="291"/>
      <c r="AI21" s="149"/>
      <c r="AJ21" s="149"/>
      <c r="AK21" s="289"/>
      <c r="AL21" s="290"/>
    </row>
    <row r="22" spans="1:38">
      <c r="A22" s="205"/>
      <c r="B22" s="206"/>
      <c r="C22" s="206"/>
      <c r="D22" s="206"/>
      <c r="E22" s="206"/>
      <c r="F22" s="206"/>
      <c r="G22" s="207" t="s">
        <v>139</v>
      </c>
      <c r="H22" s="208"/>
      <c r="I22" s="208"/>
      <c r="J22" s="208"/>
      <c r="K22" s="232"/>
      <c r="L22" s="232"/>
      <c r="M22" s="232"/>
      <c r="N22" s="208"/>
      <c r="O22" s="233"/>
      <c r="P22" s="234"/>
      <c r="Q22" s="208"/>
      <c r="R22" s="208"/>
      <c r="S22" s="249"/>
      <c r="T22" s="250">
        <f>SUM(T17:T21)</f>
        <v>0</v>
      </c>
      <c r="U22" s="247"/>
      <c r="V22" s="251"/>
      <c r="W22" s="251"/>
      <c r="X22" s="251"/>
      <c r="Y22" s="272"/>
      <c r="Z22" s="273"/>
      <c r="AA22" s="269">
        <f t="shared" ref="AA22:AG22" si="3">SUM(AA17:AA21)</f>
        <v>0</v>
      </c>
      <c r="AB22" s="271">
        <f t="shared" si="3"/>
        <v>0</v>
      </c>
      <c r="AC22" s="271">
        <f t="shared" si="3"/>
        <v>0</v>
      </c>
      <c r="AD22" s="271">
        <f t="shared" si="3"/>
        <v>0</v>
      </c>
      <c r="AE22" s="271">
        <f t="shared" si="3"/>
        <v>0</v>
      </c>
      <c r="AF22" s="271">
        <f t="shared" si="3"/>
        <v>0</v>
      </c>
      <c r="AG22" s="271">
        <f t="shared" si="3"/>
        <v>0</v>
      </c>
      <c r="AH22" s="292"/>
      <c r="AI22" s="149"/>
      <c r="AJ22" s="149"/>
      <c r="AK22" s="289"/>
      <c r="AL22" s="290"/>
    </row>
    <row r="23" ht="33" customHeight="1" spans="1:38">
      <c r="A23" s="209" t="s">
        <v>152</v>
      </c>
      <c r="B23" s="210"/>
      <c r="C23" s="210"/>
      <c r="D23" s="211"/>
      <c r="E23" s="212"/>
      <c r="F23" s="212"/>
      <c r="G23" s="213"/>
      <c r="H23" s="214"/>
      <c r="I23" s="214"/>
      <c r="J23" s="235"/>
      <c r="K23" s="236"/>
      <c r="L23" s="236"/>
      <c r="M23" s="236"/>
      <c r="N23" s="235"/>
      <c r="O23" s="237"/>
      <c r="P23" s="238"/>
      <c r="Q23" s="235"/>
      <c r="R23" s="252"/>
      <c r="S23" s="253"/>
      <c r="T23" s="252"/>
      <c r="U23" s="252"/>
      <c r="V23" s="252"/>
      <c r="W23" s="252"/>
      <c r="X23" s="252"/>
      <c r="Y23" s="274"/>
      <c r="Z23" s="275"/>
      <c r="AA23" s="276"/>
      <c r="AB23" s="277"/>
      <c r="AC23" s="277"/>
      <c r="AD23" s="277"/>
      <c r="AE23" s="277"/>
      <c r="AF23" s="277"/>
      <c r="AG23" s="277"/>
      <c r="AH23" s="293"/>
      <c r="AI23" s="252"/>
      <c r="AJ23" s="252"/>
      <c r="AK23" s="252"/>
      <c r="AL23" s="294"/>
    </row>
    <row r="24" ht="25.5" spans="1:38">
      <c r="A24" s="198">
        <v>4</v>
      </c>
      <c r="B24" s="199" t="s">
        <v>158</v>
      </c>
      <c r="C24" s="199" t="s">
        <v>158</v>
      </c>
      <c r="D24" s="199" t="s">
        <v>159</v>
      </c>
      <c r="E24" s="200"/>
      <c r="F24" s="215" t="s">
        <v>144</v>
      </c>
      <c r="G24" s="201" t="s">
        <v>159</v>
      </c>
      <c r="H24" s="201" t="s">
        <v>145</v>
      </c>
      <c r="I24" s="201">
        <v>1</v>
      </c>
      <c r="J24" s="201"/>
      <c r="K24" s="201"/>
      <c r="L24" s="201"/>
      <c r="M24" s="201"/>
      <c r="N24" s="201"/>
      <c r="O24" s="201"/>
      <c r="P24" s="201" t="e">
        <f>O24/N24</f>
        <v>#DIV/0!</v>
      </c>
      <c r="Q24" s="201">
        <f>N24-O24</f>
        <v>0</v>
      </c>
      <c r="R24" s="201"/>
      <c r="S24" s="201"/>
      <c r="T24" s="201">
        <f>N24*R24-Q24*S24</f>
        <v>0</v>
      </c>
      <c r="U24" s="247" t="s">
        <v>146</v>
      </c>
      <c r="V24" s="248"/>
      <c r="W24" s="248"/>
      <c r="X24" s="248">
        <v>1</v>
      </c>
      <c r="Y24" s="267"/>
      <c r="Z24" s="268">
        <v>1</v>
      </c>
      <c r="AA24" s="269">
        <f>X24*Y24/Z24/34</f>
        <v>0</v>
      </c>
      <c r="AB24" s="270"/>
      <c r="AC24" s="271"/>
      <c r="AD24" s="271"/>
      <c r="AE24" s="271"/>
      <c r="AF24" s="271"/>
      <c r="AG24" s="271"/>
      <c r="AH24" s="288">
        <f>SUM(T28:AG28)</f>
        <v>0</v>
      </c>
      <c r="AI24" s="289"/>
      <c r="AJ24" s="289"/>
      <c r="AK24" s="289"/>
      <c r="AL24" s="290"/>
    </row>
    <row r="25" spans="1:38">
      <c r="A25" s="203"/>
      <c r="B25" s="204"/>
      <c r="C25" s="204"/>
      <c r="D25" s="204"/>
      <c r="E25" s="204"/>
      <c r="F25" s="215"/>
      <c r="G25" s="201"/>
      <c r="H25" s="201"/>
      <c r="I25" s="201"/>
      <c r="J25" s="201"/>
      <c r="K25" s="201"/>
      <c r="L25" s="201"/>
      <c r="M25" s="201"/>
      <c r="N25" s="201"/>
      <c r="O25" s="201"/>
      <c r="P25" s="201" t="e">
        <f>O25/N25</f>
        <v>#DIV/0!</v>
      </c>
      <c r="Q25" s="201">
        <f>N25-O25</f>
        <v>0</v>
      </c>
      <c r="R25" s="201"/>
      <c r="S25" s="201"/>
      <c r="T25" s="201">
        <f>N25*R25-Q25*S25</f>
        <v>0</v>
      </c>
      <c r="U25" s="247" t="s">
        <v>147</v>
      </c>
      <c r="V25" s="248" t="s">
        <v>151</v>
      </c>
      <c r="W25" s="248"/>
      <c r="X25" s="248">
        <v>1</v>
      </c>
      <c r="Y25" s="267"/>
      <c r="Z25" s="268">
        <v>1</v>
      </c>
      <c r="AA25" s="269">
        <f t="shared" si="0"/>
        <v>0</v>
      </c>
      <c r="AB25" s="270"/>
      <c r="AC25" s="271"/>
      <c r="AD25" s="271"/>
      <c r="AE25" s="271"/>
      <c r="AF25" s="271"/>
      <c r="AG25" s="271"/>
      <c r="AH25" s="291"/>
      <c r="AI25" s="149"/>
      <c r="AJ25" s="149"/>
      <c r="AK25" s="289"/>
      <c r="AL25" s="290"/>
    </row>
    <row r="26" spans="1:38">
      <c r="A26" s="203"/>
      <c r="B26" s="204"/>
      <c r="C26" s="204"/>
      <c r="D26" s="204"/>
      <c r="E26" s="204"/>
      <c r="F26" s="215"/>
      <c r="G26" s="201"/>
      <c r="H26" s="201"/>
      <c r="I26" s="201"/>
      <c r="J26" s="201"/>
      <c r="K26" s="201"/>
      <c r="L26" s="201"/>
      <c r="M26" s="201"/>
      <c r="N26" s="201"/>
      <c r="O26" s="201"/>
      <c r="P26" s="201" t="e">
        <f>O26/N26</f>
        <v>#DIV/0!</v>
      </c>
      <c r="Q26" s="201">
        <f>N26-O26</f>
        <v>0</v>
      </c>
      <c r="R26" s="201"/>
      <c r="S26" s="201"/>
      <c r="T26" s="201">
        <f>N26*R26-Q26*S26</f>
        <v>0</v>
      </c>
      <c r="U26" s="247" t="s">
        <v>149</v>
      </c>
      <c r="V26" s="248" t="s">
        <v>160</v>
      </c>
      <c r="W26" s="248"/>
      <c r="X26" s="248">
        <v>1</v>
      </c>
      <c r="Y26" s="272"/>
      <c r="Z26" s="268">
        <v>1</v>
      </c>
      <c r="AA26" s="269">
        <f t="shared" si="0"/>
        <v>0</v>
      </c>
      <c r="AB26" s="270"/>
      <c r="AC26" s="271"/>
      <c r="AD26" s="271"/>
      <c r="AE26" s="271"/>
      <c r="AF26" s="271"/>
      <c r="AG26" s="271"/>
      <c r="AH26" s="291"/>
      <c r="AI26" s="149"/>
      <c r="AJ26" s="149"/>
      <c r="AK26" s="289"/>
      <c r="AL26" s="290"/>
    </row>
    <row r="27" spans="1:38">
      <c r="A27" s="203"/>
      <c r="B27" s="204"/>
      <c r="C27" s="204"/>
      <c r="D27" s="204"/>
      <c r="E27" s="204"/>
      <c r="F27" s="215"/>
      <c r="G27" s="201"/>
      <c r="H27" s="201"/>
      <c r="I27" s="201"/>
      <c r="J27" s="201"/>
      <c r="K27" s="201"/>
      <c r="L27" s="201"/>
      <c r="M27" s="201"/>
      <c r="N27" s="201"/>
      <c r="O27" s="201"/>
      <c r="P27" s="201" t="e">
        <f>O27/N27</f>
        <v>#DIV/0!</v>
      </c>
      <c r="Q27" s="201">
        <f>N27-O27</f>
        <v>0</v>
      </c>
      <c r="R27" s="201"/>
      <c r="S27" s="201"/>
      <c r="T27" s="201">
        <f>N27*R27-Q27*S27</f>
        <v>0</v>
      </c>
      <c r="U27" s="247" t="s">
        <v>149</v>
      </c>
      <c r="V27" s="248" t="s">
        <v>155</v>
      </c>
      <c r="W27" s="248"/>
      <c r="X27" s="248">
        <v>1</v>
      </c>
      <c r="Y27" s="272"/>
      <c r="Z27" s="268">
        <v>1</v>
      </c>
      <c r="AA27" s="269">
        <f t="shared" si="0"/>
        <v>0</v>
      </c>
      <c r="AB27" s="270"/>
      <c r="AC27" s="271"/>
      <c r="AD27" s="271"/>
      <c r="AE27" s="271"/>
      <c r="AF27" s="271"/>
      <c r="AG27" s="271"/>
      <c r="AH27" s="291"/>
      <c r="AI27" s="149"/>
      <c r="AJ27" s="149"/>
      <c r="AK27" s="289"/>
      <c r="AL27" s="290"/>
    </row>
    <row r="28" spans="1:38">
      <c r="A28" s="205"/>
      <c r="B28" s="206"/>
      <c r="C28" s="206"/>
      <c r="D28" s="206"/>
      <c r="E28" s="206"/>
      <c r="F28" s="215"/>
      <c r="G28" s="207" t="s">
        <v>139</v>
      </c>
      <c r="H28" s="208"/>
      <c r="I28" s="208"/>
      <c r="J28" s="208"/>
      <c r="K28" s="232"/>
      <c r="L28" s="232"/>
      <c r="M28" s="232"/>
      <c r="N28" s="208"/>
      <c r="O28" s="233"/>
      <c r="P28" s="234"/>
      <c r="Q28" s="208"/>
      <c r="R28" s="208"/>
      <c r="S28" s="249"/>
      <c r="T28" s="250">
        <f>SUM(T24:T27)</f>
        <v>0</v>
      </c>
      <c r="U28" s="247"/>
      <c r="V28" s="251"/>
      <c r="W28" s="251"/>
      <c r="X28" s="251"/>
      <c r="Y28" s="272"/>
      <c r="Z28" s="273"/>
      <c r="AA28" s="269">
        <f t="shared" ref="AA28:AG28" si="4">SUM(AA24:AA27)</f>
        <v>0</v>
      </c>
      <c r="AB28" s="271">
        <f t="shared" si="4"/>
        <v>0</v>
      </c>
      <c r="AC28" s="271">
        <f t="shared" si="4"/>
        <v>0</v>
      </c>
      <c r="AD28" s="271">
        <f t="shared" si="4"/>
        <v>0</v>
      </c>
      <c r="AE28" s="271">
        <f t="shared" si="4"/>
        <v>0</v>
      </c>
      <c r="AF28" s="271">
        <f t="shared" si="4"/>
        <v>0</v>
      </c>
      <c r="AG28" s="271">
        <f t="shared" si="4"/>
        <v>0</v>
      </c>
      <c r="AH28" s="292"/>
      <c r="AI28" s="149"/>
      <c r="AJ28" s="149"/>
      <c r="AK28" s="289"/>
      <c r="AL28" s="290"/>
    </row>
    <row r="29" ht="33" customHeight="1" spans="1:38">
      <c r="A29" s="209" t="s">
        <v>152</v>
      </c>
      <c r="B29" s="210"/>
      <c r="C29" s="210"/>
      <c r="D29" s="211"/>
      <c r="E29" s="212"/>
      <c r="F29" s="212"/>
      <c r="G29" s="213"/>
      <c r="H29" s="214"/>
      <c r="I29" s="214"/>
      <c r="J29" s="235"/>
      <c r="K29" s="236"/>
      <c r="L29" s="236"/>
      <c r="M29" s="236"/>
      <c r="N29" s="235"/>
      <c r="O29" s="237"/>
      <c r="P29" s="238"/>
      <c r="Q29" s="235"/>
      <c r="R29" s="252"/>
      <c r="S29" s="253"/>
      <c r="T29" s="252"/>
      <c r="U29" s="252"/>
      <c r="V29" s="252"/>
      <c r="W29" s="252"/>
      <c r="X29" s="252"/>
      <c r="Y29" s="274"/>
      <c r="Z29" s="275"/>
      <c r="AA29" s="276"/>
      <c r="AB29" s="277"/>
      <c r="AC29" s="277"/>
      <c r="AD29" s="277"/>
      <c r="AE29" s="277"/>
      <c r="AF29" s="277"/>
      <c r="AG29" s="277"/>
      <c r="AH29" s="293"/>
      <c r="AI29" s="252"/>
      <c r="AJ29" s="252"/>
      <c r="AK29" s="252"/>
      <c r="AL29" s="294"/>
    </row>
  </sheetData>
  <mergeCells count="75">
    <mergeCell ref="A1:C1"/>
    <mergeCell ref="D1:I1"/>
    <mergeCell ref="K2:M2"/>
    <mergeCell ref="N2:Q2"/>
    <mergeCell ref="R2:S2"/>
    <mergeCell ref="U2:AA2"/>
    <mergeCell ref="AB2:AC2"/>
    <mergeCell ref="G9:S9"/>
    <mergeCell ref="A10:D10"/>
    <mergeCell ref="G15:S15"/>
    <mergeCell ref="A16:D16"/>
    <mergeCell ref="G22:S22"/>
    <mergeCell ref="A23:D23"/>
    <mergeCell ref="G28:S28"/>
    <mergeCell ref="A29:D29"/>
    <mergeCell ref="A2:A3"/>
    <mergeCell ref="A4:A9"/>
    <mergeCell ref="A11:A15"/>
    <mergeCell ref="A17:A22"/>
    <mergeCell ref="A24:A28"/>
    <mergeCell ref="B2:B3"/>
    <mergeCell ref="B4:B9"/>
    <mergeCell ref="B11:B15"/>
    <mergeCell ref="B17:B22"/>
    <mergeCell ref="B24:B28"/>
    <mergeCell ref="C2:C3"/>
    <mergeCell ref="C4:C9"/>
    <mergeCell ref="C11:C15"/>
    <mergeCell ref="C17:C22"/>
    <mergeCell ref="C24:C28"/>
    <mergeCell ref="D2:D3"/>
    <mergeCell ref="D4:D9"/>
    <mergeCell ref="D11:D15"/>
    <mergeCell ref="D17:D22"/>
    <mergeCell ref="D24:D28"/>
    <mergeCell ref="E2:E3"/>
    <mergeCell ref="F2:F3"/>
    <mergeCell ref="F4:F9"/>
    <mergeCell ref="F11:F15"/>
    <mergeCell ref="F17:F22"/>
    <mergeCell ref="F24:F28"/>
    <mergeCell ref="G2:G3"/>
    <mergeCell ref="H2:H3"/>
    <mergeCell ref="I2:I3"/>
    <mergeCell ref="J2:J3"/>
    <mergeCell ref="T2:T3"/>
    <mergeCell ref="AD2:AD3"/>
    <mergeCell ref="AE2:AE3"/>
    <mergeCell ref="AF2:AF3"/>
    <mergeCell ref="AG2:AG3"/>
    <mergeCell ref="AH2:AH3"/>
    <mergeCell ref="AH4:AH9"/>
    <mergeCell ref="AH11:AH15"/>
    <mergeCell ref="AH17:AH22"/>
    <mergeCell ref="AH24:AH28"/>
    <mergeCell ref="AI2:AI3"/>
    <mergeCell ref="AI4:AI8"/>
    <mergeCell ref="AI11:AI14"/>
    <mergeCell ref="AI17:AI21"/>
    <mergeCell ref="AI24:AI27"/>
    <mergeCell ref="AJ2:AJ3"/>
    <mergeCell ref="AJ4:AJ8"/>
    <mergeCell ref="AJ11:AJ14"/>
    <mergeCell ref="AJ17:AJ21"/>
    <mergeCell ref="AJ24:AJ27"/>
    <mergeCell ref="AK2:AK3"/>
    <mergeCell ref="AK4:AK8"/>
    <mergeCell ref="AK11:AK14"/>
    <mergeCell ref="AK17:AK21"/>
    <mergeCell ref="AK24:AK27"/>
    <mergeCell ref="AL2:AL3"/>
    <mergeCell ref="AL4:AL8"/>
    <mergeCell ref="AL11:AL14"/>
    <mergeCell ref="AL17:AL21"/>
    <mergeCell ref="AL24:AL27"/>
  </mergeCells>
  <conditionalFormatting sqref="E10:F10">
    <cfRule type="duplicateValues" dxfId="0" priority="1"/>
  </conditionalFormatting>
  <conditionalFormatting sqref="E16:F16">
    <cfRule type="duplicateValues" dxfId="0" priority="2"/>
  </conditionalFormatting>
  <conditionalFormatting sqref="E23:F23">
    <cfRule type="duplicateValues" dxfId="0" priority="3"/>
  </conditionalFormatting>
  <conditionalFormatting sqref="E29:F29">
    <cfRule type="duplicateValues" dxfId="0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zoomScaleSheetLayoutView="60" topLeftCell="A4" workbookViewId="0">
      <selection activeCell="H8" sqref="H8:I8"/>
    </sheetView>
  </sheetViews>
  <sheetFormatPr defaultColWidth="9.14166666666667" defaultRowHeight="12.75"/>
  <cols>
    <col min="1" max="1" width="5.5" style="118" customWidth="1"/>
    <col min="2" max="2" width="10.625" style="119" customWidth="1"/>
    <col min="3" max="3" width="8" style="118" customWidth="1"/>
    <col min="4" max="4" width="4.375" style="118" customWidth="1"/>
    <col min="5" max="5" width="11" style="118" customWidth="1"/>
    <col min="6" max="6" width="9.625" style="118" customWidth="1"/>
    <col min="7" max="7" width="9" style="118"/>
    <col min="8" max="8" width="11" style="118" customWidth="1"/>
    <col min="9" max="9" width="9.5" style="118" customWidth="1"/>
    <col min="10" max="10" width="5.25" style="118" customWidth="1"/>
    <col min="11" max="11" width="9" style="118"/>
    <col min="12" max="12" width="9" style="119"/>
    <col min="13" max="13" width="9" style="118"/>
    <col min="14" max="14" width="13.875" style="118" customWidth="1"/>
    <col min="15" max="15" width="11.25" style="118" customWidth="1"/>
    <col min="16" max="32" width="9" style="118"/>
    <col min="33" max="16384" width="9.14166666666667" style="118"/>
  </cols>
  <sheetData>
    <row r="1" ht="15" customHeight="1" spans="1:15">
      <c r="A1" s="120" t="s">
        <v>161</v>
      </c>
      <c r="B1" s="121"/>
      <c r="C1" s="121"/>
      <c r="D1" s="121"/>
      <c r="E1" s="121"/>
      <c r="F1" s="121"/>
      <c r="G1" s="121"/>
      <c r="H1" s="122"/>
      <c r="I1" s="166" t="s">
        <v>162</v>
      </c>
      <c r="J1" s="167"/>
      <c r="K1" s="167"/>
      <c r="L1" s="167"/>
      <c r="M1" s="167"/>
      <c r="N1" s="167"/>
      <c r="O1" s="168"/>
    </row>
    <row r="2" s="117" customFormat="1" ht="15" customHeight="1" spans="1:15">
      <c r="A2" s="123"/>
      <c r="B2" s="124"/>
      <c r="C2" s="124"/>
      <c r="D2" s="124"/>
      <c r="E2" s="124"/>
      <c r="F2" s="124"/>
      <c r="G2" s="124"/>
      <c r="H2" s="125"/>
      <c r="I2" s="169" t="s">
        <v>163</v>
      </c>
      <c r="J2" s="169"/>
      <c r="K2" s="170"/>
      <c r="L2" s="170"/>
      <c r="M2" s="170"/>
      <c r="N2" s="170"/>
      <c r="O2" s="171"/>
    </row>
    <row r="3" s="117" customFormat="1" ht="15" customHeight="1" spans="1:15">
      <c r="A3" s="123"/>
      <c r="B3" s="124"/>
      <c r="C3" s="124"/>
      <c r="D3" s="124"/>
      <c r="E3" s="124"/>
      <c r="F3" s="124"/>
      <c r="G3" s="124"/>
      <c r="H3" s="125"/>
      <c r="I3" s="169" t="s">
        <v>164</v>
      </c>
      <c r="J3" s="169"/>
      <c r="K3" s="172"/>
      <c r="L3" s="170"/>
      <c r="M3" s="170"/>
      <c r="N3" s="170"/>
      <c r="O3" s="171"/>
    </row>
    <row r="4" s="117" customFormat="1" ht="15" customHeight="1" spans="1:15">
      <c r="A4" s="126" t="s">
        <v>165</v>
      </c>
      <c r="B4" s="126"/>
      <c r="C4" s="127" t="s">
        <v>166</v>
      </c>
      <c r="D4" s="128"/>
      <c r="E4" s="129"/>
      <c r="F4" s="130" t="s">
        <v>167</v>
      </c>
      <c r="G4" s="127"/>
      <c r="H4" s="129"/>
      <c r="I4" s="169" t="s">
        <v>168</v>
      </c>
      <c r="J4" s="169"/>
      <c r="K4" s="173"/>
      <c r="L4" s="174"/>
      <c r="M4" s="169" t="s">
        <v>169</v>
      </c>
      <c r="N4" s="173"/>
      <c r="O4" s="174"/>
    </row>
    <row r="5" ht="14.25" customHeight="1" spans="1:15">
      <c r="A5" s="131"/>
      <c r="B5" s="131"/>
      <c r="C5" s="132"/>
      <c r="D5" s="133"/>
      <c r="E5" s="134"/>
      <c r="F5" s="132"/>
      <c r="G5" s="134"/>
      <c r="H5" s="132"/>
      <c r="I5" s="134"/>
      <c r="J5" s="144" t="s">
        <v>170</v>
      </c>
      <c r="K5" s="144"/>
      <c r="L5" s="175">
        <v>0.13</v>
      </c>
      <c r="M5" s="134"/>
      <c r="N5" s="136" t="s">
        <v>88</v>
      </c>
      <c r="O5" s="135"/>
    </row>
    <row r="6" ht="14.25" customHeight="1" spans="1:15">
      <c r="A6" s="135"/>
      <c r="B6" s="136"/>
      <c r="C6" s="132"/>
      <c r="D6" s="133"/>
      <c r="E6" s="134"/>
      <c r="F6" s="132"/>
      <c r="G6" s="134"/>
      <c r="H6" s="132"/>
      <c r="I6" s="134"/>
      <c r="J6" s="136" t="s">
        <v>171</v>
      </c>
      <c r="K6" s="136"/>
      <c r="L6" s="142"/>
      <c r="M6" s="176"/>
      <c r="N6" s="144" t="s">
        <v>172</v>
      </c>
      <c r="O6" s="135"/>
    </row>
    <row r="7" ht="14.25" customHeight="1" spans="1:15">
      <c r="A7" s="135"/>
      <c r="B7" s="136"/>
      <c r="C7" s="132"/>
      <c r="D7" s="133"/>
      <c r="E7" s="134"/>
      <c r="F7" s="132"/>
      <c r="G7" s="134"/>
      <c r="H7" s="132"/>
      <c r="I7" s="134"/>
      <c r="J7" s="136" t="s">
        <v>173</v>
      </c>
      <c r="K7" s="136"/>
      <c r="L7" s="177"/>
      <c r="M7" s="134"/>
      <c r="N7" s="144" t="s">
        <v>174</v>
      </c>
      <c r="O7" s="178"/>
    </row>
    <row r="8" ht="14.25" customHeight="1" spans="1:15">
      <c r="A8" s="136" t="s">
        <v>0</v>
      </c>
      <c r="B8" s="136" t="s">
        <v>175</v>
      </c>
      <c r="C8" s="137" t="s">
        <v>176</v>
      </c>
      <c r="D8" s="137"/>
      <c r="E8" s="137"/>
      <c r="F8" s="132" t="s">
        <v>177</v>
      </c>
      <c r="G8" s="134"/>
      <c r="H8" s="138" t="s">
        <v>178</v>
      </c>
      <c r="I8" s="143"/>
      <c r="J8" s="136" t="s">
        <v>179</v>
      </c>
      <c r="K8" s="136"/>
      <c r="L8" s="132"/>
      <c r="M8" s="134"/>
      <c r="N8" s="144" t="s">
        <v>180</v>
      </c>
      <c r="O8" s="179" t="e">
        <f>C30</f>
        <v>#DIV/0!</v>
      </c>
    </row>
    <row r="9" ht="4.5" customHeight="1" spans="1:15">
      <c r="A9" s="133"/>
      <c r="B9" s="133"/>
      <c r="C9" s="133"/>
      <c r="D9" s="133"/>
      <c r="E9" s="133"/>
      <c r="F9" s="138"/>
      <c r="G9" s="138"/>
      <c r="H9" s="138"/>
      <c r="I9" s="133"/>
      <c r="J9" s="180"/>
      <c r="K9" s="138"/>
      <c r="L9" s="133"/>
      <c r="M9" s="133"/>
      <c r="N9" s="133"/>
      <c r="O9" s="181"/>
    </row>
    <row r="10" ht="13.5" spans="1:15">
      <c r="A10" s="139" t="s">
        <v>0</v>
      </c>
      <c r="B10" s="140" t="s">
        <v>25</v>
      </c>
      <c r="C10" s="141" t="s">
        <v>181</v>
      </c>
      <c r="D10" s="141" t="s">
        <v>0</v>
      </c>
      <c r="E10" s="142" t="s">
        <v>182</v>
      </c>
      <c r="F10" s="133"/>
      <c r="G10" s="133"/>
      <c r="H10" s="133"/>
      <c r="I10" s="134"/>
      <c r="J10" s="141" t="s">
        <v>0</v>
      </c>
      <c r="K10" s="142" t="s">
        <v>183</v>
      </c>
      <c r="L10" s="133"/>
      <c r="M10" s="133"/>
      <c r="N10" s="133"/>
      <c r="O10" s="134"/>
    </row>
    <row r="11" ht="40.5" spans="1:15">
      <c r="A11" s="137"/>
      <c r="B11" s="143"/>
      <c r="C11" s="143"/>
      <c r="D11" s="143"/>
      <c r="E11" s="136" t="s">
        <v>184</v>
      </c>
      <c r="F11" s="136" t="s">
        <v>185</v>
      </c>
      <c r="G11" s="136" t="s">
        <v>186</v>
      </c>
      <c r="H11" s="136" t="s">
        <v>187</v>
      </c>
      <c r="I11" s="136" t="s">
        <v>181</v>
      </c>
      <c r="J11" s="137"/>
      <c r="K11" s="144" t="s">
        <v>188</v>
      </c>
      <c r="L11" s="160" t="s">
        <v>189</v>
      </c>
      <c r="M11" s="144" t="s">
        <v>187</v>
      </c>
      <c r="N11" s="160" t="s">
        <v>190</v>
      </c>
      <c r="O11" s="136" t="s">
        <v>181</v>
      </c>
    </row>
    <row r="12" ht="15.75" customHeight="1" spans="1:15">
      <c r="A12" s="136">
        <v>1</v>
      </c>
      <c r="B12" s="144" t="s">
        <v>191</v>
      </c>
      <c r="C12" s="145">
        <f>I12+I13+I14+I15+I16</f>
        <v>0</v>
      </c>
      <c r="D12" s="136">
        <v>1</v>
      </c>
      <c r="E12" s="146"/>
      <c r="F12" s="146"/>
      <c r="G12" s="135"/>
      <c r="H12" s="147"/>
      <c r="I12" s="145">
        <f>G12*H12</f>
        <v>0</v>
      </c>
      <c r="J12" s="136">
        <v>1</v>
      </c>
      <c r="K12" s="144" t="s">
        <v>192</v>
      </c>
      <c r="L12" s="182"/>
      <c r="M12" s="144"/>
      <c r="N12" s="136"/>
      <c r="O12" s="183">
        <f>L12/60*M12*N12</f>
        <v>0</v>
      </c>
    </row>
    <row r="13" ht="15.75" customHeight="1" spans="1:15">
      <c r="A13" s="136">
        <v>2</v>
      </c>
      <c r="B13" s="136" t="s">
        <v>193</v>
      </c>
      <c r="C13" s="145">
        <f>I19+I20+I21</f>
        <v>0</v>
      </c>
      <c r="D13" s="136">
        <v>2</v>
      </c>
      <c r="E13" s="135"/>
      <c r="F13" s="135"/>
      <c r="G13" s="135"/>
      <c r="H13" s="147"/>
      <c r="I13" s="145">
        <f>G13*H13</f>
        <v>0</v>
      </c>
      <c r="J13" s="136">
        <v>2</v>
      </c>
      <c r="K13" s="144" t="s">
        <v>194</v>
      </c>
      <c r="L13" s="182"/>
      <c r="M13" s="136"/>
      <c r="N13" s="136"/>
      <c r="O13" s="182"/>
    </row>
    <row r="14" ht="15.75" customHeight="1" spans="1:15">
      <c r="A14" s="136">
        <v>3</v>
      </c>
      <c r="B14" s="136" t="s">
        <v>195</v>
      </c>
      <c r="C14" s="145">
        <f>O18</f>
        <v>0</v>
      </c>
      <c r="D14" s="136">
        <v>3</v>
      </c>
      <c r="E14" s="135"/>
      <c r="F14" s="135"/>
      <c r="G14" s="135"/>
      <c r="H14" s="147"/>
      <c r="I14" s="145">
        <f>G14*H14</f>
        <v>0</v>
      </c>
      <c r="J14" s="136">
        <v>3</v>
      </c>
      <c r="K14" s="144" t="s">
        <v>196</v>
      </c>
      <c r="L14" s="182"/>
      <c r="M14" s="136"/>
      <c r="N14" s="136"/>
      <c r="O14" s="182"/>
    </row>
    <row r="15" ht="15.75" customHeight="1" spans="1:15">
      <c r="A15" s="136">
        <v>4</v>
      </c>
      <c r="B15" s="144" t="s">
        <v>197</v>
      </c>
      <c r="C15" s="145">
        <f>I26</f>
        <v>0</v>
      </c>
      <c r="D15" s="136">
        <v>4</v>
      </c>
      <c r="E15" s="135"/>
      <c r="F15" s="135"/>
      <c r="G15" s="135"/>
      <c r="H15" s="147"/>
      <c r="I15" s="145">
        <f>G15*H15</f>
        <v>0</v>
      </c>
      <c r="J15" s="136">
        <v>4</v>
      </c>
      <c r="K15" s="136"/>
      <c r="L15" s="182"/>
      <c r="M15" s="136"/>
      <c r="N15" s="136"/>
      <c r="O15" s="182"/>
    </row>
    <row r="16" ht="15.75" customHeight="1" spans="1:15">
      <c r="A16" s="136">
        <v>5</v>
      </c>
      <c r="B16" s="136" t="s">
        <v>115</v>
      </c>
      <c r="C16" s="145" t="e">
        <f>I32+I33+I34</f>
        <v>#DIV/0!</v>
      </c>
      <c r="D16" s="136">
        <v>5</v>
      </c>
      <c r="E16" s="135"/>
      <c r="F16" s="135"/>
      <c r="G16" s="135"/>
      <c r="H16" s="147"/>
      <c r="I16" s="145">
        <f>G16*H16</f>
        <v>0</v>
      </c>
      <c r="J16" s="136">
        <v>5</v>
      </c>
      <c r="K16" s="144"/>
      <c r="L16" s="182"/>
      <c r="M16" s="136"/>
      <c r="N16" s="136"/>
      <c r="O16" s="182"/>
    </row>
    <row r="17" ht="15.75" customHeight="1" spans="1:15">
      <c r="A17" s="136">
        <v>6</v>
      </c>
      <c r="B17" s="136" t="s">
        <v>198</v>
      </c>
      <c r="C17" s="145">
        <f>N35</f>
        <v>0</v>
      </c>
      <c r="D17" s="135"/>
      <c r="E17" s="132" t="s">
        <v>199</v>
      </c>
      <c r="F17" s="133"/>
      <c r="G17" s="133"/>
      <c r="H17" s="133"/>
      <c r="I17" s="134"/>
      <c r="J17" s="136">
        <v>6</v>
      </c>
      <c r="K17" s="136"/>
      <c r="L17" s="147"/>
      <c r="M17" s="135"/>
      <c r="N17" s="135"/>
      <c r="O17" s="147"/>
    </row>
    <row r="18" ht="15.75" customHeight="1" spans="1:15">
      <c r="A18" s="136">
        <v>7</v>
      </c>
      <c r="B18" s="136"/>
      <c r="C18" s="147"/>
      <c r="D18" s="135"/>
      <c r="E18" s="136" t="s">
        <v>184</v>
      </c>
      <c r="F18" s="136" t="s">
        <v>185</v>
      </c>
      <c r="G18" s="136" t="s">
        <v>186</v>
      </c>
      <c r="H18" s="136" t="s">
        <v>187</v>
      </c>
      <c r="I18" s="136" t="s">
        <v>181</v>
      </c>
      <c r="J18" s="136"/>
      <c r="K18" s="136" t="s">
        <v>139</v>
      </c>
      <c r="L18" s="147"/>
      <c r="M18" s="135"/>
      <c r="N18" s="135"/>
      <c r="O18" s="145">
        <f>SUM(O12:O17)</f>
        <v>0</v>
      </c>
    </row>
    <row r="19" ht="15.75" customHeight="1" spans="1:15">
      <c r="A19" s="136">
        <v>8</v>
      </c>
      <c r="B19" s="144" t="s">
        <v>200</v>
      </c>
      <c r="C19" s="145" t="e">
        <f>SUM(C12:C18)</f>
        <v>#DIV/0!</v>
      </c>
      <c r="D19" s="136">
        <v>1</v>
      </c>
      <c r="E19" s="146"/>
      <c r="F19" s="135"/>
      <c r="G19" s="135"/>
      <c r="H19" s="147"/>
      <c r="I19" s="145">
        <f>G19*H19</f>
        <v>0</v>
      </c>
      <c r="J19" s="136"/>
      <c r="K19" s="142" t="s">
        <v>201</v>
      </c>
      <c r="L19" s="133"/>
      <c r="M19" s="133"/>
      <c r="N19" s="133"/>
      <c r="O19" s="134"/>
    </row>
    <row r="20" ht="15.75" customHeight="1" spans="1:15">
      <c r="A20" s="136">
        <v>9</v>
      </c>
      <c r="B20" s="136" t="s">
        <v>116</v>
      </c>
      <c r="C20" s="145" t="e">
        <f>O21+O22</f>
        <v>#DIV/0!</v>
      </c>
      <c r="D20" s="136">
        <v>2</v>
      </c>
      <c r="E20" s="146"/>
      <c r="F20" s="135"/>
      <c r="G20" s="135"/>
      <c r="H20" s="147"/>
      <c r="I20" s="145">
        <f>G20*H20</f>
        <v>0</v>
      </c>
      <c r="J20" s="144" t="s">
        <v>0</v>
      </c>
      <c r="K20" s="144" t="s">
        <v>56</v>
      </c>
      <c r="L20" s="184" t="s">
        <v>202</v>
      </c>
      <c r="M20" s="144" t="s">
        <v>187</v>
      </c>
      <c r="N20" s="144" t="s">
        <v>108</v>
      </c>
      <c r="O20" s="184" t="s">
        <v>181</v>
      </c>
    </row>
    <row r="21" ht="15.75" customHeight="1" spans="1:15">
      <c r="A21" s="136">
        <v>10</v>
      </c>
      <c r="B21" s="136" t="s">
        <v>203</v>
      </c>
      <c r="C21" s="145" t="e">
        <f>C19*0.015</f>
        <v>#DIV/0!</v>
      </c>
      <c r="D21" s="136">
        <v>3</v>
      </c>
      <c r="E21" s="135"/>
      <c r="F21" s="135"/>
      <c r="G21" s="135"/>
      <c r="H21" s="147"/>
      <c r="I21" s="145">
        <f>G21*H21</f>
        <v>0</v>
      </c>
      <c r="J21" s="136">
        <v>1</v>
      </c>
      <c r="K21" s="136"/>
      <c r="L21" s="147"/>
      <c r="M21" s="135"/>
      <c r="N21" s="135"/>
      <c r="O21" s="145" t="e">
        <f>M21/N21</f>
        <v>#DIV/0!</v>
      </c>
    </row>
    <row r="22" ht="15.75" customHeight="1" spans="1:15">
      <c r="A22" s="136">
        <v>11</v>
      </c>
      <c r="B22" s="144" t="s">
        <v>118</v>
      </c>
      <c r="C22" s="145" t="e">
        <f>C19*0.015</f>
        <v>#DIV/0!</v>
      </c>
      <c r="D22" s="135"/>
      <c r="E22" s="144" t="s">
        <v>204</v>
      </c>
      <c r="F22" s="135"/>
      <c r="G22" s="135"/>
      <c r="H22" s="147"/>
      <c r="I22" s="145">
        <f>I12+I13+I14+I15+I16+I19+I20+I21</f>
        <v>0</v>
      </c>
      <c r="J22" s="136">
        <v>2</v>
      </c>
      <c r="K22" s="136"/>
      <c r="L22" s="147"/>
      <c r="M22" s="135"/>
      <c r="N22" s="135"/>
      <c r="O22" s="145" t="e">
        <f>M22/N22</f>
        <v>#DIV/0!</v>
      </c>
    </row>
    <row r="23" ht="15.75" customHeight="1" spans="1:15">
      <c r="A23" s="136">
        <v>12</v>
      </c>
      <c r="B23" s="139" t="s">
        <v>119</v>
      </c>
      <c r="C23" s="145" t="e">
        <f>C19*0.02</f>
        <v>#DIV/0!</v>
      </c>
      <c r="D23" s="139" t="s">
        <v>0</v>
      </c>
      <c r="E23" s="148" t="s">
        <v>205</v>
      </c>
      <c r="F23" s="138"/>
      <c r="G23" s="138"/>
      <c r="H23" s="138"/>
      <c r="I23" s="143"/>
      <c r="J23" s="139" t="s">
        <v>0</v>
      </c>
      <c r="K23" s="142" t="s">
        <v>206</v>
      </c>
      <c r="L23" s="133"/>
      <c r="M23" s="133"/>
      <c r="N23" s="133"/>
      <c r="O23" s="134"/>
    </row>
    <row r="24" ht="15.75" customHeight="1" spans="1:15">
      <c r="A24" s="136">
        <v>13</v>
      </c>
      <c r="B24" s="149"/>
      <c r="C24" s="150"/>
      <c r="D24" s="151"/>
      <c r="E24" s="152" t="s">
        <v>207</v>
      </c>
      <c r="F24" s="152" t="s">
        <v>208</v>
      </c>
      <c r="G24" s="153" t="s">
        <v>189</v>
      </c>
      <c r="H24" s="153" t="s">
        <v>209</v>
      </c>
      <c r="I24" s="139" t="s">
        <v>181</v>
      </c>
      <c r="J24" s="151"/>
      <c r="K24" s="152" t="s">
        <v>210</v>
      </c>
      <c r="L24" s="139" t="s">
        <v>187</v>
      </c>
      <c r="M24" s="152" t="s">
        <v>211</v>
      </c>
      <c r="N24" s="139" t="s">
        <v>181</v>
      </c>
      <c r="O24" s="139" t="s">
        <v>60</v>
      </c>
    </row>
    <row r="25" ht="15.75" customHeight="1" spans="1:15">
      <c r="A25" s="136">
        <v>14</v>
      </c>
      <c r="B25" s="149"/>
      <c r="C25" s="150"/>
      <c r="D25" s="137"/>
      <c r="E25" s="137"/>
      <c r="F25" s="137"/>
      <c r="G25" s="154"/>
      <c r="H25" s="155"/>
      <c r="I25" s="137"/>
      <c r="J25" s="137"/>
      <c r="K25" s="137"/>
      <c r="L25" s="137"/>
      <c r="M25" s="137"/>
      <c r="N25" s="137"/>
      <c r="O25" s="137"/>
    </row>
    <row r="26" ht="15.75" customHeight="1" spans="1:15">
      <c r="A26" s="136">
        <v>15</v>
      </c>
      <c r="B26" s="144" t="s">
        <v>212</v>
      </c>
      <c r="C26" s="145" t="e">
        <f>C19+C20+C21+C22+C23+C24+C25</f>
        <v>#DIV/0!</v>
      </c>
      <c r="D26" s="136">
        <v>1</v>
      </c>
      <c r="E26" s="144" t="s">
        <v>213</v>
      </c>
      <c r="F26" s="144" t="s">
        <v>214</v>
      </c>
      <c r="G26" s="144" t="s">
        <v>214</v>
      </c>
      <c r="H26" s="144" t="s">
        <v>214</v>
      </c>
      <c r="I26" s="145">
        <f>I27+I28+I29+I30</f>
        <v>0</v>
      </c>
      <c r="J26" s="136">
        <v>1</v>
      </c>
      <c r="K26" s="136"/>
      <c r="L26" s="147"/>
      <c r="M26" s="135"/>
      <c r="N26" s="147"/>
      <c r="O26" s="135"/>
    </row>
    <row r="27" ht="15.75" customHeight="1" spans="1:15">
      <c r="A27" s="136">
        <v>16</v>
      </c>
      <c r="B27" s="144" t="s">
        <v>215</v>
      </c>
      <c r="C27" s="145" t="e">
        <f>C26*0.05</f>
        <v>#DIV/0!</v>
      </c>
      <c r="D27" s="156" t="s">
        <v>216</v>
      </c>
      <c r="E27" s="119"/>
      <c r="F27" s="135"/>
      <c r="G27" s="135"/>
      <c r="H27" s="135"/>
      <c r="I27" s="145">
        <f>F27*G27/60*H27</f>
        <v>0</v>
      </c>
      <c r="J27" s="136">
        <v>2</v>
      </c>
      <c r="K27" s="136"/>
      <c r="L27" s="147"/>
      <c r="M27" s="135"/>
      <c r="N27" s="147"/>
      <c r="O27" s="135"/>
    </row>
    <row r="28" ht="15.75" customHeight="1" spans="1:15">
      <c r="A28" s="136">
        <v>17</v>
      </c>
      <c r="B28" s="144" t="s">
        <v>217</v>
      </c>
      <c r="C28" s="145" t="e">
        <f>C26+C27</f>
        <v>#DIV/0!</v>
      </c>
      <c r="D28" s="157"/>
      <c r="E28" s="136"/>
      <c r="F28" s="135"/>
      <c r="G28" s="135"/>
      <c r="H28" s="135"/>
      <c r="I28" s="145">
        <f>F28*G28/60*H28</f>
        <v>0</v>
      </c>
      <c r="J28" s="136">
        <v>3</v>
      </c>
      <c r="K28" s="136"/>
      <c r="L28" s="147"/>
      <c r="M28" s="135"/>
      <c r="N28" s="147"/>
      <c r="O28" s="135"/>
    </row>
    <row r="29" ht="15.75" customHeight="1" spans="1:15">
      <c r="A29" s="136">
        <v>18</v>
      </c>
      <c r="B29" s="144" t="s">
        <v>218</v>
      </c>
      <c r="C29" s="145" t="e">
        <f>C28*L5</f>
        <v>#DIV/0!</v>
      </c>
      <c r="D29" s="157"/>
      <c r="E29" s="136"/>
      <c r="F29" s="135"/>
      <c r="G29" s="135"/>
      <c r="H29" s="135"/>
      <c r="I29" s="145">
        <f>F29*G29/60*H29</f>
        <v>0</v>
      </c>
      <c r="J29" s="136">
        <v>4</v>
      </c>
      <c r="K29" s="136"/>
      <c r="L29" s="147"/>
      <c r="M29" s="135"/>
      <c r="N29" s="147"/>
      <c r="O29" s="135"/>
    </row>
    <row r="30" ht="15.75" customHeight="1" spans="1:15">
      <c r="A30" s="136">
        <v>19</v>
      </c>
      <c r="B30" s="136" t="s">
        <v>180</v>
      </c>
      <c r="C30" s="145" t="e">
        <f>C28+C29</f>
        <v>#DIV/0!</v>
      </c>
      <c r="D30" s="158"/>
      <c r="E30" s="136"/>
      <c r="F30" s="135"/>
      <c r="G30" s="135"/>
      <c r="H30" s="135"/>
      <c r="I30" s="145">
        <f>F30*G30/60*H30</f>
        <v>0</v>
      </c>
      <c r="J30" s="135"/>
      <c r="K30" s="136"/>
      <c r="L30" s="147"/>
      <c r="M30" s="135"/>
      <c r="N30" s="147"/>
      <c r="O30" s="135"/>
    </row>
    <row r="31" ht="23.25" customHeight="1" spans="1:15">
      <c r="A31" s="159"/>
      <c r="B31" s="149"/>
      <c r="C31" s="147"/>
      <c r="D31" s="136">
        <v>2</v>
      </c>
      <c r="E31" s="136" t="s">
        <v>115</v>
      </c>
      <c r="F31" s="144" t="s">
        <v>219</v>
      </c>
      <c r="G31" s="153" t="s">
        <v>189</v>
      </c>
      <c r="H31" s="160" t="s">
        <v>220</v>
      </c>
      <c r="I31" s="185" t="s">
        <v>221</v>
      </c>
      <c r="J31" s="135"/>
      <c r="K31" s="136"/>
      <c r="L31" s="147"/>
      <c r="M31" s="135"/>
      <c r="N31" s="147"/>
      <c r="O31" s="135"/>
    </row>
    <row r="32" ht="15.75" customHeight="1" spans="1:15">
      <c r="A32" s="159"/>
      <c r="B32" s="149"/>
      <c r="C32" s="147"/>
      <c r="D32" s="156" t="s">
        <v>222</v>
      </c>
      <c r="E32" s="135"/>
      <c r="F32" s="135"/>
      <c r="G32" s="161"/>
      <c r="H32" s="135"/>
      <c r="I32" s="145" t="e">
        <f>F32*0.9/H32/300/20/60*G32</f>
        <v>#DIV/0!</v>
      </c>
      <c r="J32" s="135"/>
      <c r="K32" s="136"/>
      <c r="L32" s="147"/>
      <c r="M32" s="135"/>
      <c r="N32" s="147"/>
      <c r="O32" s="135"/>
    </row>
    <row r="33" ht="15.75" customHeight="1" spans="1:15">
      <c r="A33" s="159"/>
      <c r="B33" s="149"/>
      <c r="C33" s="147"/>
      <c r="D33" s="157"/>
      <c r="E33" s="135"/>
      <c r="F33" s="135"/>
      <c r="G33" s="161"/>
      <c r="H33" s="135"/>
      <c r="I33" s="145" t="e">
        <f>F33*0.9/H33/300/20/60*G33</f>
        <v>#DIV/0!</v>
      </c>
      <c r="J33" s="135"/>
      <c r="K33" s="136"/>
      <c r="L33" s="147"/>
      <c r="M33" s="135"/>
      <c r="N33" s="147"/>
      <c r="O33" s="135"/>
    </row>
    <row r="34" ht="15.75" customHeight="1" spans="1:15">
      <c r="A34" s="159"/>
      <c r="B34" s="149"/>
      <c r="C34" s="147"/>
      <c r="D34" s="157"/>
      <c r="E34" s="135"/>
      <c r="F34" s="135"/>
      <c r="G34" s="135"/>
      <c r="H34" s="135"/>
      <c r="I34" s="145" t="e">
        <f>F34*0.9/H34/300/20/60*G34</f>
        <v>#DIV/0!</v>
      </c>
      <c r="J34" s="135"/>
      <c r="K34" s="136"/>
      <c r="L34" s="147"/>
      <c r="M34" s="135"/>
      <c r="N34" s="147"/>
      <c r="O34" s="135"/>
    </row>
    <row r="35" ht="15.75" customHeight="1" spans="1:15">
      <c r="A35" s="135"/>
      <c r="B35" s="136"/>
      <c r="C35" s="135"/>
      <c r="D35" s="135"/>
      <c r="E35" s="144" t="s">
        <v>204</v>
      </c>
      <c r="F35" s="135"/>
      <c r="G35" s="135"/>
      <c r="H35" s="135"/>
      <c r="I35" s="145" t="e">
        <f>I26+I32+I33+I34</f>
        <v>#DIV/0!</v>
      </c>
      <c r="J35" s="135"/>
      <c r="K35" s="144" t="s">
        <v>204</v>
      </c>
      <c r="L35" s="147"/>
      <c r="M35" s="135"/>
      <c r="N35" s="145">
        <f>SUM(N26:N34)</f>
        <v>0</v>
      </c>
      <c r="O35" s="135"/>
    </row>
    <row r="36" ht="13.5" spans="1:15">
      <c r="A36" s="162" t="s">
        <v>223</v>
      </c>
      <c r="B36" s="163"/>
      <c r="C36" s="162"/>
      <c r="D36" s="162"/>
      <c r="E36" s="162"/>
      <c r="F36" s="162"/>
      <c r="G36" s="162"/>
      <c r="H36" s="162"/>
      <c r="I36" s="162"/>
      <c r="J36" s="162"/>
      <c r="K36" s="186"/>
      <c r="L36" s="187"/>
      <c r="M36" s="187"/>
      <c r="N36" s="187"/>
      <c r="O36" s="187"/>
    </row>
    <row r="37" ht="13.5" spans="2:15">
      <c r="B37" s="164" t="s">
        <v>224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  <row r="38" ht="13.5" spans="1:15">
      <c r="A38" s="165" t="s">
        <v>225</v>
      </c>
      <c r="B38" s="163"/>
      <c r="C38" s="162"/>
      <c r="D38" s="162"/>
      <c r="E38" s="162"/>
      <c r="F38" s="162"/>
      <c r="G38" s="162"/>
      <c r="H38" s="162"/>
      <c r="I38" s="162"/>
      <c r="J38" s="162"/>
      <c r="K38" s="186"/>
      <c r="L38" s="187"/>
      <c r="M38" s="187"/>
      <c r="N38" s="187"/>
      <c r="O38" s="187"/>
    </row>
    <row r="41" spans="12:12">
      <c r="L41" s="118"/>
    </row>
    <row r="42" spans="12:12">
      <c r="L42" s="118"/>
    </row>
    <row r="43" spans="12:12">
      <c r="L43" s="118"/>
    </row>
    <row r="44" spans="12:12">
      <c r="L44" s="118"/>
    </row>
  </sheetData>
  <mergeCells count="58">
    <mergeCell ref="I1:O1"/>
    <mergeCell ref="I2:J2"/>
    <mergeCell ref="K2:O2"/>
    <mergeCell ref="I3:J3"/>
    <mergeCell ref="K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J5:K5"/>
    <mergeCell ref="L5:M5"/>
    <mergeCell ref="C6:E6"/>
    <mergeCell ref="F6:G6"/>
    <mergeCell ref="H6:I6"/>
    <mergeCell ref="J6:K6"/>
    <mergeCell ref="L6:M6"/>
    <mergeCell ref="C7:E7"/>
    <mergeCell ref="F7:G7"/>
    <mergeCell ref="H7:I7"/>
    <mergeCell ref="J7:K7"/>
    <mergeCell ref="L7:M7"/>
    <mergeCell ref="C8:E8"/>
    <mergeCell ref="F8:G8"/>
    <mergeCell ref="H8:I8"/>
    <mergeCell ref="J8:K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22" right="0.25" top="0.23" bottom="0.15" header="0.21" footer="0.15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zoomScaleSheetLayoutView="60" workbookViewId="0">
      <selection activeCell="F13" sqref="F13:I13"/>
    </sheetView>
  </sheetViews>
  <sheetFormatPr defaultColWidth="9.14166666666667" defaultRowHeight="22.5" customHeight="1"/>
  <cols>
    <col min="1" max="1" width="11.375" style="40" customWidth="1"/>
    <col min="2" max="2" width="7.75" style="40" customWidth="1"/>
    <col min="3" max="3" width="11.125" style="40" customWidth="1"/>
    <col min="4" max="4" width="10.125" style="40" customWidth="1"/>
    <col min="5" max="5" width="10.625" style="40" customWidth="1"/>
    <col min="6" max="6" width="10" style="40" customWidth="1"/>
    <col min="7" max="7" width="11.25" style="40" customWidth="1"/>
    <col min="8" max="9" width="10.625" style="40" customWidth="1"/>
    <col min="10" max="10" width="13.75" style="40" customWidth="1"/>
    <col min="11" max="32" width="9" style="40"/>
    <col min="33" max="16384" width="9.14166666666667" style="40"/>
  </cols>
  <sheetData>
    <row r="1" ht="29.25" customHeight="1" spans="1:10">
      <c r="A1" s="43" t="s">
        <v>226</v>
      </c>
      <c r="B1" s="43"/>
      <c r="C1" s="43"/>
      <c r="D1" s="43"/>
      <c r="E1" s="43"/>
      <c r="F1" s="43"/>
      <c r="G1" s="43"/>
      <c r="H1" s="43"/>
      <c r="I1" s="43"/>
      <c r="J1" s="43"/>
    </row>
    <row r="2" ht="16.5" customHeight="1" spans="1:18">
      <c r="A2" s="44" t="s">
        <v>227</v>
      </c>
      <c r="B2" s="48"/>
      <c r="C2" s="48"/>
      <c r="D2" s="44" t="s">
        <v>86</v>
      </c>
      <c r="E2" s="48"/>
      <c r="F2" s="48"/>
      <c r="G2" s="44" t="s">
        <v>55</v>
      </c>
      <c r="H2" s="45"/>
      <c r="I2" s="46"/>
      <c r="J2" s="47"/>
      <c r="K2" s="60"/>
      <c r="L2" s="60"/>
      <c r="M2" s="60"/>
      <c r="N2" s="60"/>
      <c r="O2" s="60"/>
      <c r="P2" s="60"/>
      <c r="Q2" s="60"/>
      <c r="R2" s="60"/>
    </row>
    <row r="3" ht="16.5" customHeight="1" spans="1:18">
      <c r="A3" s="44" t="s">
        <v>228</v>
      </c>
      <c r="B3" s="48"/>
      <c r="C3" s="48"/>
      <c r="D3" s="44" t="s">
        <v>229</v>
      </c>
      <c r="E3" s="48"/>
      <c r="F3" s="48"/>
      <c r="G3" s="44" t="s">
        <v>230</v>
      </c>
      <c r="H3" s="45"/>
      <c r="I3" s="46"/>
      <c r="J3" s="47"/>
      <c r="K3" s="60"/>
      <c r="L3" s="60"/>
      <c r="M3" s="60"/>
      <c r="N3" s="60"/>
      <c r="O3" s="60"/>
      <c r="P3" s="60"/>
      <c r="Q3" s="60"/>
      <c r="R3" s="60"/>
    </row>
    <row r="4" ht="28.5" customHeight="1" spans="1:18">
      <c r="A4" s="49" t="s">
        <v>231</v>
      </c>
      <c r="B4" s="109"/>
      <c r="C4" s="110"/>
      <c r="D4" s="49" t="s">
        <v>232</v>
      </c>
      <c r="E4" s="109"/>
      <c r="F4" s="110"/>
      <c r="G4" s="111" t="s">
        <v>233</v>
      </c>
      <c r="H4" s="45"/>
      <c r="I4" s="46"/>
      <c r="J4" s="47"/>
      <c r="K4" s="60"/>
      <c r="L4" s="60"/>
      <c r="M4" s="60"/>
      <c r="N4" s="60"/>
      <c r="O4" s="60"/>
      <c r="P4" s="60"/>
      <c r="Q4" s="60"/>
      <c r="R4" s="60"/>
    </row>
    <row r="5" ht="16.5" customHeight="1" spans="1:10">
      <c r="A5" s="50" t="s">
        <v>234</v>
      </c>
      <c r="B5" s="51"/>
      <c r="C5" s="51"/>
      <c r="D5" s="51"/>
      <c r="E5" s="51"/>
      <c r="F5" s="51"/>
      <c r="G5" s="51"/>
      <c r="H5" s="51"/>
      <c r="I5" s="51"/>
      <c r="J5" s="61"/>
    </row>
    <row r="6" ht="16.5" customHeight="1" spans="1:10">
      <c r="A6" s="44" t="s">
        <v>228</v>
      </c>
      <c r="B6" s="44"/>
      <c r="C6" s="44"/>
      <c r="D6" s="44"/>
      <c r="E6" s="44"/>
      <c r="F6" s="44" t="s">
        <v>235</v>
      </c>
      <c r="G6" s="44"/>
      <c r="H6" s="44"/>
      <c r="I6" s="44"/>
      <c r="J6" s="112" t="s">
        <v>236</v>
      </c>
    </row>
    <row r="7" s="39" customFormat="1" ht="16.5" customHeight="1" spans="1:10">
      <c r="A7" s="44" t="s">
        <v>184</v>
      </c>
      <c r="B7" s="44" t="s">
        <v>185</v>
      </c>
      <c r="C7" s="44" t="s">
        <v>186</v>
      </c>
      <c r="D7" s="44" t="s">
        <v>187</v>
      </c>
      <c r="E7" s="44" t="s">
        <v>181</v>
      </c>
      <c r="F7" s="44" t="s">
        <v>186</v>
      </c>
      <c r="G7" s="44" t="s">
        <v>187</v>
      </c>
      <c r="H7" s="44" t="s">
        <v>181</v>
      </c>
      <c r="I7" s="44" t="s">
        <v>230</v>
      </c>
      <c r="J7" s="113"/>
    </row>
    <row r="8" s="39" customFormat="1" ht="16.5" customHeight="1" spans="1:10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="39" customFormat="1" ht="16.5" customHeight="1" spans="1:10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ht="16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11" ht="16.5" customHeight="1" spans="1:10">
      <c r="A11" s="57"/>
      <c r="B11" s="57"/>
      <c r="C11" s="57"/>
      <c r="D11" s="57"/>
      <c r="E11" s="57"/>
      <c r="F11" s="57"/>
      <c r="G11" s="57"/>
      <c r="H11" s="57"/>
      <c r="I11" s="57"/>
      <c r="J11" s="57"/>
    </row>
    <row r="12" ht="16.5" customHeight="1" spans="1:10">
      <c r="A12" s="50" t="s">
        <v>237</v>
      </c>
      <c r="B12" s="51"/>
      <c r="C12" s="51"/>
      <c r="D12" s="51"/>
      <c r="E12" s="51"/>
      <c r="F12" s="51"/>
      <c r="G12" s="51"/>
      <c r="H12" s="51"/>
      <c r="I12" s="51"/>
      <c r="J12" s="61"/>
    </row>
    <row r="13" ht="16.5" customHeight="1" spans="1:10">
      <c r="A13" s="44" t="s">
        <v>228</v>
      </c>
      <c r="B13" s="44"/>
      <c r="C13" s="44"/>
      <c r="D13" s="44"/>
      <c r="E13" s="44"/>
      <c r="F13" s="44" t="s">
        <v>235</v>
      </c>
      <c r="G13" s="44"/>
      <c r="H13" s="44"/>
      <c r="I13" s="44"/>
      <c r="J13" s="112" t="s">
        <v>236</v>
      </c>
    </row>
    <row r="14" ht="16.5" customHeight="1" spans="1:10">
      <c r="A14" s="44" t="s">
        <v>184</v>
      </c>
      <c r="B14" s="44" t="s">
        <v>185</v>
      </c>
      <c r="C14" s="44" t="s">
        <v>186</v>
      </c>
      <c r="D14" s="44" t="s">
        <v>187</v>
      </c>
      <c r="E14" s="44" t="s">
        <v>181</v>
      </c>
      <c r="F14" s="44" t="s">
        <v>186</v>
      </c>
      <c r="G14" s="44" t="s">
        <v>187</v>
      </c>
      <c r="H14" s="44" t="s">
        <v>181</v>
      </c>
      <c r="I14" s="44" t="s">
        <v>230</v>
      </c>
      <c r="J14" s="113"/>
    </row>
    <row r="15" ht="16.5" customHeight="1" spans="1:10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ht="16.5" customHeight="1" spans="1:10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ht="16.5" customHeight="1" spans="1:10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ht="16.5" customHeight="1" spans="1:10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ht="16.5" customHeight="1" spans="1:10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20" ht="16.5" customHeight="1" spans="1:10">
      <c r="A20" s="50" t="s">
        <v>238</v>
      </c>
      <c r="B20" s="51"/>
      <c r="C20" s="51"/>
      <c r="D20" s="51"/>
      <c r="E20" s="51"/>
      <c r="F20" s="51"/>
      <c r="G20" s="51"/>
      <c r="H20" s="51"/>
      <c r="I20" s="51"/>
      <c r="J20" s="61"/>
    </row>
    <row r="21" ht="16.5" customHeight="1" spans="1:10">
      <c r="A21" s="44" t="s">
        <v>239</v>
      </c>
      <c r="B21" s="44"/>
      <c r="C21" s="44"/>
      <c r="D21" s="44" t="s">
        <v>235</v>
      </c>
      <c r="E21" s="44"/>
      <c r="F21" s="44"/>
      <c r="G21" s="53" t="s">
        <v>240</v>
      </c>
      <c r="H21" s="54"/>
      <c r="I21" s="54"/>
      <c r="J21" s="44" t="s">
        <v>241</v>
      </c>
    </row>
    <row r="22" ht="16.5" customHeight="1" spans="1:10">
      <c r="A22" s="44" t="s">
        <v>25</v>
      </c>
      <c r="B22" s="44" t="s">
        <v>181</v>
      </c>
      <c r="C22" s="44" t="s">
        <v>242</v>
      </c>
      <c r="D22" s="44" t="s">
        <v>25</v>
      </c>
      <c r="E22" s="44" t="s">
        <v>181</v>
      </c>
      <c r="F22" s="44" t="s">
        <v>242</v>
      </c>
      <c r="G22" s="44" t="s">
        <v>25</v>
      </c>
      <c r="H22" s="44" t="s">
        <v>181</v>
      </c>
      <c r="I22" s="53" t="s">
        <v>242</v>
      </c>
      <c r="J22" s="44"/>
    </row>
    <row r="23" ht="16.5" customHeight="1" spans="1:10">
      <c r="A23" s="44" t="s">
        <v>114</v>
      </c>
      <c r="B23" s="44"/>
      <c r="C23" s="44"/>
      <c r="D23" s="44" t="s">
        <v>114</v>
      </c>
      <c r="E23" s="44"/>
      <c r="F23" s="44"/>
      <c r="G23" s="44" t="s">
        <v>114</v>
      </c>
      <c r="H23" s="44"/>
      <c r="I23" s="44"/>
      <c r="J23" s="114"/>
    </row>
    <row r="24" ht="16.5" customHeight="1" spans="1:10">
      <c r="A24" s="44" t="s">
        <v>243</v>
      </c>
      <c r="B24" s="44"/>
      <c r="C24" s="44"/>
      <c r="D24" s="44" t="s">
        <v>243</v>
      </c>
      <c r="E24" s="44"/>
      <c r="F24" s="44"/>
      <c r="G24" s="44" t="s">
        <v>243</v>
      </c>
      <c r="H24" s="44"/>
      <c r="I24" s="44"/>
      <c r="J24" s="115"/>
    </row>
    <row r="25" ht="16.5" customHeight="1" spans="1:10">
      <c r="A25" s="44" t="s">
        <v>115</v>
      </c>
      <c r="B25" s="44"/>
      <c r="C25" s="44"/>
      <c r="D25" s="44" t="s">
        <v>115</v>
      </c>
      <c r="E25" s="44"/>
      <c r="F25" s="44"/>
      <c r="G25" s="44" t="s">
        <v>115</v>
      </c>
      <c r="H25" s="44"/>
      <c r="I25" s="44"/>
      <c r="J25" s="115"/>
    </row>
    <row r="26" ht="16.5" customHeight="1" spans="1:10">
      <c r="A26" s="44" t="s">
        <v>198</v>
      </c>
      <c r="B26" s="44"/>
      <c r="C26" s="44"/>
      <c r="D26" s="44" t="s">
        <v>198</v>
      </c>
      <c r="E26" s="44"/>
      <c r="F26" s="44"/>
      <c r="G26" s="44" t="s">
        <v>198</v>
      </c>
      <c r="H26" s="44"/>
      <c r="I26" s="44"/>
      <c r="J26" s="115"/>
    </row>
    <row r="27" ht="16.5" customHeight="1" spans="1:10">
      <c r="A27" s="44" t="s">
        <v>244</v>
      </c>
      <c r="B27" s="44"/>
      <c r="C27" s="44"/>
      <c r="D27" s="44" t="s">
        <v>244</v>
      </c>
      <c r="E27" s="44"/>
      <c r="F27" s="44"/>
      <c r="G27" s="44" t="s">
        <v>244</v>
      </c>
      <c r="H27" s="44"/>
      <c r="I27" s="44"/>
      <c r="J27" s="115"/>
    </row>
    <row r="28" ht="16.5" customHeight="1" spans="1:10">
      <c r="A28" s="44" t="s">
        <v>139</v>
      </c>
      <c r="B28" s="44"/>
      <c r="C28" s="44"/>
      <c r="D28" s="44" t="s">
        <v>139</v>
      </c>
      <c r="E28" s="44"/>
      <c r="F28" s="44"/>
      <c r="G28" s="44" t="s">
        <v>139</v>
      </c>
      <c r="H28" s="44"/>
      <c r="I28" s="44"/>
      <c r="J28" s="116"/>
    </row>
    <row r="29" ht="16.5" customHeight="1" spans="1:8">
      <c r="A29" s="40" t="s">
        <v>245</v>
      </c>
      <c r="D29" s="40" t="s">
        <v>246</v>
      </c>
      <c r="H29" s="40" t="s">
        <v>73</v>
      </c>
    </row>
  </sheetData>
  <mergeCells count="24">
    <mergeCell ref="A1:J1"/>
    <mergeCell ref="B2:C2"/>
    <mergeCell ref="E2:F2"/>
    <mergeCell ref="H2:J2"/>
    <mergeCell ref="B3:C3"/>
    <mergeCell ref="E3:F3"/>
    <mergeCell ref="H3:J3"/>
    <mergeCell ref="B4:C4"/>
    <mergeCell ref="E4:F4"/>
    <mergeCell ref="H4:J4"/>
    <mergeCell ref="A5:J5"/>
    <mergeCell ref="A6:E6"/>
    <mergeCell ref="F6:I6"/>
    <mergeCell ref="A12:J12"/>
    <mergeCell ref="A13:E13"/>
    <mergeCell ref="F13:I13"/>
    <mergeCell ref="A20:J20"/>
    <mergeCell ref="A21:C21"/>
    <mergeCell ref="D21:F21"/>
    <mergeCell ref="G21:I21"/>
    <mergeCell ref="J6:J7"/>
    <mergeCell ref="J13:J14"/>
    <mergeCell ref="J21:J22"/>
    <mergeCell ref="J23:J28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zoomScale="85" zoomScaleNormal="85" zoomScaleSheetLayoutView="60" workbookViewId="0">
      <selection activeCell="U3" sqref="U3"/>
    </sheetView>
  </sheetViews>
  <sheetFormatPr defaultColWidth="9.14166666666667" defaultRowHeight="27.75" customHeight="1"/>
  <cols>
    <col min="1" max="1" width="5.5" style="66"/>
    <col min="2" max="2" width="11.625" style="66" customWidth="1"/>
    <col min="3" max="3" width="23.5" style="66" customWidth="1"/>
    <col min="4" max="4" width="8.125" style="66" customWidth="1"/>
    <col min="5" max="5" width="8.875" style="66" customWidth="1"/>
    <col min="6" max="6" width="10.875" style="66" customWidth="1"/>
    <col min="7" max="7" width="6.625" style="66" customWidth="1"/>
    <col min="8" max="8" width="9.125" style="66" customWidth="1"/>
    <col min="9" max="9" width="11" style="66" customWidth="1"/>
    <col min="10" max="10" width="17.375" style="66" customWidth="1"/>
    <col min="11" max="11" width="10.625" style="66" customWidth="1"/>
    <col min="12" max="13" width="10.375" style="66" customWidth="1"/>
    <col min="14" max="14" width="12.75" style="66" customWidth="1"/>
    <col min="15" max="15" width="27" style="66" customWidth="1"/>
    <col min="16" max="16" width="11.5" style="66" customWidth="1"/>
    <col min="17" max="17" width="12.5" style="66" customWidth="1"/>
    <col min="18" max="18" width="11.5" style="66" customWidth="1"/>
    <col min="19" max="19" width="12.5" style="66" customWidth="1"/>
    <col min="20" max="21" width="9" style="66" customWidth="1"/>
    <col min="22" max="32" width="9" style="66"/>
    <col min="33" max="16384" width="9.14166666666667" style="66"/>
  </cols>
  <sheetData>
    <row r="1" customHeight="1" spans="1:19">
      <c r="A1" s="67" t="s">
        <v>247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99"/>
      <c r="S1" s="99"/>
    </row>
    <row r="2" customHeight="1" spans="1:19">
      <c r="A2" s="87" t="s">
        <v>248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95" t="s">
        <v>249</v>
      </c>
      <c r="N2" s="96"/>
      <c r="O2" s="96"/>
      <c r="P2" s="96"/>
      <c r="Q2" s="96"/>
      <c r="R2" s="100"/>
      <c r="S2" s="100"/>
    </row>
    <row r="3" s="65" customFormat="1" ht="34.5" customHeight="1" spans="1:19">
      <c r="A3" s="69" t="s">
        <v>0</v>
      </c>
      <c r="B3" s="69" t="s">
        <v>250</v>
      </c>
      <c r="C3" s="69" t="s">
        <v>251</v>
      </c>
      <c r="D3" s="69" t="s">
        <v>185</v>
      </c>
      <c r="E3" s="69" t="s">
        <v>228</v>
      </c>
      <c r="F3" s="69"/>
      <c r="G3" s="69" t="s">
        <v>252</v>
      </c>
      <c r="H3" s="69" t="s">
        <v>233</v>
      </c>
      <c r="I3" s="69" t="s">
        <v>253</v>
      </c>
      <c r="J3" s="69" t="s">
        <v>254</v>
      </c>
      <c r="K3" s="69"/>
      <c r="L3" s="69" t="s">
        <v>255</v>
      </c>
      <c r="M3" s="69" t="s">
        <v>256</v>
      </c>
      <c r="N3" s="69"/>
      <c r="O3" s="69" t="s">
        <v>257</v>
      </c>
      <c r="P3" s="69" t="s">
        <v>60</v>
      </c>
      <c r="Q3" s="101" t="s">
        <v>258</v>
      </c>
      <c r="R3" s="102"/>
      <c r="S3" s="102"/>
    </row>
    <row r="4" s="65" customFormat="1" ht="33.75" customHeight="1" spans="1:19">
      <c r="A4" s="69"/>
      <c r="B4" s="69"/>
      <c r="C4" s="69"/>
      <c r="D4" s="69"/>
      <c r="E4" s="69" t="s">
        <v>259</v>
      </c>
      <c r="F4" s="69" t="s">
        <v>260</v>
      </c>
      <c r="G4" s="69"/>
      <c r="H4" s="69"/>
      <c r="I4" s="69"/>
      <c r="J4" s="69" t="s">
        <v>261</v>
      </c>
      <c r="K4" s="69" t="s">
        <v>262</v>
      </c>
      <c r="L4" s="69"/>
      <c r="M4" s="69" t="s">
        <v>259</v>
      </c>
      <c r="N4" s="69" t="s">
        <v>260</v>
      </c>
      <c r="O4" s="69"/>
      <c r="P4" s="69"/>
      <c r="Q4" s="101"/>
      <c r="R4" s="102"/>
      <c r="S4" s="102"/>
    </row>
    <row r="5" ht="21" customHeight="1" spans="1:21">
      <c r="A5" s="89">
        <v>1</v>
      </c>
      <c r="B5" s="90" t="s">
        <v>263</v>
      </c>
      <c r="C5" s="91" t="s">
        <v>264</v>
      </c>
      <c r="D5" s="89" t="s">
        <v>265</v>
      </c>
      <c r="E5" s="89">
        <v>52.97</v>
      </c>
      <c r="F5" s="92" t="s">
        <v>266</v>
      </c>
      <c r="G5" s="93">
        <v>0.13</v>
      </c>
      <c r="H5" s="92" t="s">
        <v>266</v>
      </c>
      <c r="I5" s="97">
        <v>41.8</v>
      </c>
      <c r="J5" s="92" t="s">
        <v>266</v>
      </c>
      <c r="K5" s="92" t="s">
        <v>266</v>
      </c>
      <c r="L5" s="92" t="s">
        <v>266</v>
      </c>
      <c r="M5" s="98">
        <v>46</v>
      </c>
      <c r="N5" s="98">
        <v>46</v>
      </c>
      <c r="O5" s="89" t="s">
        <v>267</v>
      </c>
      <c r="P5" s="89"/>
      <c r="Q5" s="103">
        <f>M5/1.12*1.08</f>
        <v>44.3571428571429</v>
      </c>
      <c r="R5" s="104">
        <v>45.58</v>
      </c>
      <c r="S5" s="104">
        <v>46</v>
      </c>
      <c r="T5" s="105">
        <f>S5-I5</f>
        <v>4.2</v>
      </c>
      <c r="U5" s="66">
        <f>T5/I5</f>
        <v>0.100478468899522</v>
      </c>
    </row>
    <row r="6" ht="21" customHeight="1" spans="1:21">
      <c r="A6" s="89">
        <v>2</v>
      </c>
      <c r="B6" s="90" t="s">
        <v>268</v>
      </c>
      <c r="C6" s="91" t="s">
        <v>264</v>
      </c>
      <c r="D6" s="89" t="s">
        <v>265</v>
      </c>
      <c r="E6" s="89">
        <v>52.97</v>
      </c>
      <c r="F6" s="92" t="s">
        <v>266</v>
      </c>
      <c r="G6" s="93">
        <v>0.13</v>
      </c>
      <c r="H6" s="92" t="s">
        <v>266</v>
      </c>
      <c r="I6" s="97">
        <v>41.8</v>
      </c>
      <c r="J6" s="92" t="s">
        <v>266</v>
      </c>
      <c r="K6" s="92" t="s">
        <v>266</v>
      </c>
      <c r="L6" s="92" t="s">
        <v>266</v>
      </c>
      <c r="M6" s="98">
        <v>46</v>
      </c>
      <c r="N6" s="98">
        <v>46</v>
      </c>
      <c r="O6" s="89" t="s">
        <v>267</v>
      </c>
      <c r="P6" s="89"/>
      <c r="Q6" s="103">
        <f t="shared" ref="Q6:Q19" si="0">M6/1.12*1.08</f>
        <v>44.3571428571429</v>
      </c>
      <c r="R6" s="104">
        <v>45</v>
      </c>
      <c r="S6" s="104">
        <v>46</v>
      </c>
      <c r="T6" s="105">
        <f t="shared" ref="T6:T19" si="1">S6-I6</f>
        <v>4.2</v>
      </c>
      <c r="U6" s="66">
        <f t="shared" ref="U6:U19" si="2">T6/I6</f>
        <v>0.100478468899522</v>
      </c>
    </row>
    <row r="7" ht="21" customHeight="1" spans="1:21">
      <c r="A7" s="89">
        <v>3</v>
      </c>
      <c r="B7" s="90" t="s">
        <v>269</v>
      </c>
      <c r="C7" s="91" t="s">
        <v>264</v>
      </c>
      <c r="D7" s="89" t="s">
        <v>265</v>
      </c>
      <c r="E7" s="89">
        <v>52.69</v>
      </c>
      <c r="F7" s="92" t="s">
        <v>266</v>
      </c>
      <c r="G7" s="93">
        <v>0.13</v>
      </c>
      <c r="H7" s="92" t="s">
        <v>266</v>
      </c>
      <c r="I7" s="97">
        <v>41.5</v>
      </c>
      <c r="J7" s="92" t="s">
        <v>266</v>
      </c>
      <c r="K7" s="92" t="s">
        <v>266</v>
      </c>
      <c r="L7" s="92" t="s">
        <v>266</v>
      </c>
      <c r="M7" s="98">
        <v>46</v>
      </c>
      <c r="N7" s="98">
        <v>46</v>
      </c>
      <c r="O7" s="89" t="s">
        <v>267</v>
      </c>
      <c r="P7" s="89"/>
      <c r="Q7" s="103">
        <f t="shared" si="0"/>
        <v>44.3571428571429</v>
      </c>
      <c r="R7" s="104">
        <v>45.8</v>
      </c>
      <c r="S7" s="104">
        <v>46</v>
      </c>
      <c r="T7" s="105">
        <f t="shared" si="1"/>
        <v>4.5</v>
      </c>
      <c r="U7" s="66">
        <f t="shared" si="2"/>
        <v>0.108433734939759</v>
      </c>
    </row>
    <row r="8" ht="21" customHeight="1" spans="1:21">
      <c r="A8" s="89">
        <v>4</v>
      </c>
      <c r="B8" s="90" t="s">
        <v>270</v>
      </c>
      <c r="C8" s="91" t="s">
        <v>271</v>
      </c>
      <c r="D8" s="89" t="s">
        <v>265</v>
      </c>
      <c r="E8" s="89">
        <v>22.48</v>
      </c>
      <c r="F8" s="92" t="s">
        <v>266</v>
      </c>
      <c r="G8" s="93">
        <v>0.13</v>
      </c>
      <c r="H8" s="92" t="s">
        <v>266</v>
      </c>
      <c r="I8" s="97">
        <v>18.72</v>
      </c>
      <c r="J8" s="92" t="s">
        <v>266</v>
      </c>
      <c r="K8" s="92" t="s">
        <v>266</v>
      </c>
      <c r="L8" s="92" t="s">
        <v>266</v>
      </c>
      <c r="M8" s="98">
        <v>20</v>
      </c>
      <c r="N8" s="98">
        <v>20</v>
      </c>
      <c r="O8" s="89" t="s">
        <v>267</v>
      </c>
      <c r="P8" s="89"/>
      <c r="Q8" s="103">
        <f t="shared" si="0"/>
        <v>19.2857142857143</v>
      </c>
      <c r="R8" s="104">
        <v>20</v>
      </c>
      <c r="S8" s="104">
        <v>20</v>
      </c>
      <c r="T8" s="105">
        <f t="shared" si="1"/>
        <v>1.28</v>
      </c>
      <c r="U8" s="66">
        <f t="shared" si="2"/>
        <v>0.0683760683760684</v>
      </c>
    </row>
    <row r="9" ht="21" customHeight="1" spans="1:21">
      <c r="A9" s="89">
        <v>5</v>
      </c>
      <c r="B9" s="90" t="s">
        <v>272</v>
      </c>
      <c r="C9" s="91" t="s">
        <v>271</v>
      </c>
      <c r="D9" s="89" t="s">
        <v>265</v>
      </c>
      <c r="E9" s="89">
        <v>22.48</v>
      </c>
      <c r="F9" s="92" t="s">
        <v>266</v>
      </c>
      <c r="G9" s="93">
        <v>0.13</v>
      </c>
      <c r="H9" s="92" t="s">
        <v>266</v>
      </c>
      <c r="I9" s="97">
        <v>18.72</v>
      </c>
      <c r="J9" s="92" t="s">
        <v>266</v>
      </c>
      <c r="K9" s="92" t="s">
        <v>266</v>
      </c>
      <c r="L9" s="92" t="s">
        <v>266</v>
      </c>
      <c r="M9" s="98">
        <v>20</v>
      </c>
      <c r="N9" s="98">
        <v>20</v>
      </c>
      <c r="O9" s="89" t="s">
        <v>267</v>
      </c>
      <c r="P9" s="89"/>
      <c r="Q9" s="103">
        <f t="shared" si="0"/>
        <v>19.2857142857143</v>
      </c>
      <c r="R9" s="104">
        <v>20</v>
      </c>
      <c r="S9" s="104">
        <v>20</v>
      </c>
      <c r="T9" s="105">
        <f t="shared" si="1"/>
        <v>1.28</v>
      </c>
      <c r="U9" s="66">
        <f t="shared" si="2"/>
        <v>0.0683760683760684</v>
      </c>
    </row>
    <row r="10" ht="21" customHeight="1" spans="1:21">
      <c r="A10" s="89">
        <v>6</v>
      </c>
      <c r="B10" s="90" t="s">
        <v>273</v>
      </c>
      <c r="C10" s="91" t="s">
        <v>274</v>
      </c>
      <c r="D10" s="89" t="s">
        <v>265</v>
      </c>
      <c r="E10" s="89">
        <v>54.28</v>
      </c>
      <c r="F10" s="92" t="s">
        <v>266</v>
      </c>
      <c r="G10" s="93">
        <v>0.13</v>
      </c>
      <c r="H10" s="92" t="s">
        <v>266</v>
      </c>
      <c r="I10" s="97">
        <v>41.79</v>
      </c>
      <c r="J10" s="92" t="s">
        <v>266</v>
      </c>
      <c r="K10" s="92" t="s">
        <v>266</v>
      </c>
      <c r="L10" s="92" t="s">
        <v>266</v>
      </c>
      <c r="M10" s="98">
        <v>47</v>
      </c>
      <c r="N10" s="98">
        <v>47</v>
      </c>
      <c r="O10" s="89" t="s">
        <v>267</v>
      </c>
      <c r="P10" s="89"/>
      <c r="Q10" s="103">
        <f t="shared" si="0"/>
        <v>45.3214285714286</v>
      </c>
      <c r="R10" s="104">
        <v>46.5</v>
      </c>
      <c r="S10" s="104">
        <v>47</v>
      </c>
      <c r="T10" s="105">
        <f t="shared" si="1"/>
        <v>5.21</v>
      </c>
      <c r="U10" s="66">
        <f t="shared" si="2"/>
        <v>0.124670973917205</v>
      </c>
    </row>
    <row r="11" ht="21" customHeight="1" spans="1:21">
      <c r="A11" s="89">
        <v>7</v>
      </c>
      <c r="B11" s="90" t="s">
        <v>275</v>
      </c>
      <c r="C11" s="91" t="s">
        <v>276</v>
      </c>
      <c r="D11" s="89" t="s">
        <v>265</v>
      </c>
      <c r="E11" s="89">
        <v>27.55</v>
      </c>
      <c r="F11" s="92" t="s">
        <v>266</v>
      </c>
      <c r="G11" s="93">
        <v>0.13</v>
      </c>
      <c r="H11" s="92" t="s">
        <v>266</v>
      </c>
      <c r="I11" s="97">
        <v>20.55</v>
      </c>
      <c r="J11" s="92" t="s">
        <v>266</v>
      </c>
      <c r="K11" s="92" t="s">
        <v>266</v>
      </c>
      <c r="L11" s="92" t="s">
        <v>266</v>
      </c>
      <c r="M11" s="98">
        <v>23</v>
      </c>
      <c r="N11" s="98">
        <v>23</v>
      </c>
      <c r="O11" s="89" t="s">
        <v>267</v>
      </c>
      <c r="P11" s="89"/>
      <c r="Q11" s="103">
        <f t="shared" si="0"/>
        <v>22.1785714285714</v>
      </c>
      <c r="R11" s="104">
        <v>22.5</v>
      </c>
      <c r="S11" s="104">
        <v>23</v>
      </c>
      <c r="T11" s="105">
        <f t="shared" si="1"/>
        <v>2.45</v>
      </c>
      <c r="U11" s="66">
        <f t="shared" si="2"/>
        <v>0.119221411192214</v>
      </c>
    </row>
    <row r="12" ht="21" customHeight="1" spans="1:21">
      <c r="A12" s="89">
        <v>8</v>
      </c>
      <c r="B12" s="90" t="s">
        <v>277</v>
      </c>
      <c r="C12" s="91" t="s">
        <v>278</v>
      </c>
      <c r="D12" s="89" t="s">
        <v>265</v>
      </c>
      <c r="E12" s="89">
        <v>77.33</v>
      </c>
      <c r="F12" s="92" t="s">
        <v>266</v>
      </c>
      <c r="G12" s="93">
        <v>0.13</v>
      </c>
      <c r="H12" s="92" t="s">
        <v>266</v>
      </c>
      <c r="I12" s="97">
        <v>73</v>
      </c>
      <c r="J12" s="92" t="s">
        <v>266</v>
      </c>
      <c r="K12" s="92" t="s">
        <v>266</v>
      </c>
      <c r="L12" s="92" t="s">
        <v>266</v>
      </c>
      <c r="M12" s="98">
        <v>74</v>
      </c>
      <c r="N12" s="98">
        <v>74</v>
      </c>
      <c r="O12" s="89" t="s">
        <v>267</v>
      </c>
      <c r="P12" s="89"/>
      <c r="Q12" s="103">
        <f t="shared" si="0"/>
        <v>71.3571428571429</v>
      </c>
      <c r="R12" s="104">
        <v>69</v>
      </c>
      <c r="S12" s="104">
        <v>74</v>
      </c>
      <c r="T12" s="105">
        <f t="shared" si="1"/>
        <v>1</v>
      </c>
      <c r="U12" s="66">
        <f t="shared" si="2"/>
        <v>0.0136986301369863</v>
      </c>
    </row>
    <row r="13" ht="21" customHeight="1" spans="1:21">
      <c r="A13" s="89">
        <v>9</v>
      </c>
      <c r="B13" s="90" t="s">
        <v>279</v>
      </c>
      <c r="C13" s="91" t="s">
        <v>264</v>
      </c>
      <c r="D13" s="89" t="s">
        <v>265</v>
      </c>
      <c r="E13" s="89">
        <v>53.11</v>
      </c>
      <c r="F13" s="92" t="s">
        <v>266</v>
      </c>
      <c r="G13" s="93">
        <v>0.13</v>
      </c>
      <c r="H13" s="92" t="s">
        <v>266</v>
      </c>
      <c r="I13" s="97">
        <v>41.8</v>
      </c>
      <c r="J13" s="92" t="s">
        <v>266</v>
      </c>
      <c r="K13" s="92" t="s">
        <v>266</v>
      </c>
      <c r="L13" s="92" t="s">
        <v>266</v>
      </c>
      <c r="M13" s="98">
        <v>46.5</v>
      </c>
      <c r="N13" s="98">
        <v>46.5</v>
      </c>
      <c r="O13" s="89" t="s">
        <v>267</v>
      </c>
      <c r="P13" s="89"/>
      <c r="Q13" s="103">
        <f t="shared" si="0"/>
        <v>44.8392857142857</v>
      </c>
      <c r="R13" s="104">
        <v>46.5</v>
      </c>
      <c r="S13" s="104">
        <v>46.5</v>
      </c>
      <c r="T13" s="105">
        <f t="shared" si="1"/>
        <v>4.7</v>
      </c>
      <c r="U13" s="66">
        <f t="shared" si="2"/>
        <v>0.11244019138756</v>
      </c>
    </row>
    <row r="14" ht="21" customHeight="1" spans="1:21">
      <c r="A14" s="89">
        <v>10</v>
      </c>
      <c r="B14" s="90" t="s">
        <v>280</v>
      </c>
      <c r="C14" s="91" t="s">
        <v>264</v>
      </c>
      <c r="D14" s="89" t="s">
        <v>265</v>
      </c>
      <c r="E14" s="89">
        <v>53.11</v>
      </c>
      <c r="F14" s="92" t="s">
        <v>266</v>
      </c>
      <c r="G14" s="93">
        <v>0.13</v>
      </c>
      <c r="H14" s="92" t="s">
        <v>266</v>
      </c>
      <c r="I14" s="97">
        <v>41.8</v>
      </c>
      <c r="J14" s="92" t="s">
        <v>266</v>
      </c>
      <c r="K14" s="92" t="s">
        <v>266</v>
      </c>
      <c r="L14" s="92" t="s">
        <v>266</v>
      </c>
      <c r="M14" s="98">
        <v>46.5</v>
      </c>
      <c r="N14" s="98">
        <v>46.5</v>
      </c>
      <c r="O14" s="89" t="s">
        <v>267</v>
      </c>
      <c r="P14" s="89"/>
      <c r="Q14" s="103">
        <f t="shared" si="0"/>
        <v>44.8392857142857</v>
      </c>
      <c r="R14" s="104">
        <v>46.5</v>
      </c>
      <c r="S14" s="104">
        <v>46.5</v>
      </c>
      <c r="T14" s="105">
        <f t="shared" si="1"/>
        <v>4.7</v>
      </c>
      <c r="U14" s="66">
        <f t="shared" si="2"/>
        <v>0.11244019138756</v>
      </c>
    </row>
    <row r="15" ht="21" customHeight="1" spans="1:21">
      <c r="A15" s="89">
        <v>11</v>
      </c>
      <c r="B15" s="90" t="s">
        <v>281</v>
      </c>
      <c r="C15" s="91" t="s">
        <v>264</v>
      </c>
      <c r="D15" s="89" t="s">
        <v>265</v>
      </c>
      <c r="E15" s="89">
        <v>52.83</v>
      </c>
      <c r="F15" s="92" t="s">
        <v>266</v>
      </c>
      <c r="G15" s="93">
        <v>0.13</v>
      </c>
      <c r="H15" s="92" t="s">
        <v>266</v>
      </c>
      <c r="I15" s="97">
        <v>41.5</v>
      </c>
      <c r="J15" s="92" t="s">
        <v>266</v>
      </c>
      <c r="K15" s="92" t="s">
        <v>266</v>
      </c>
      <c r="L15" s="92" t="s">
        <v>266</v>
      </c>
      <c r="M15" s="98">
        <v>46.5</v>
      </c>
      <c r="N15" s="98">
        <v>46.5</v>
      </c>
      <c r="O15" s="89" t="s">
        <v>267</v>
      </c>
      <c r="P15" s="89"/>
      <c r="Q15" s="103">
        <f t="shared" si="0"/>
        <v>44.8392857142857</v>
      </c>
      <c r="R15" s="104">
        <v>46.25</v>
      </c>
      <c r="S15" s="104">
        <v>46.5</v>
      </c>
      <c r="T15" s="105">
        <f t="shared" si="1"/>
        <v>5</v>
      </c>
      <c r="U15" s="66">
        <f t="shared" si="2"/>
        <v>0.120481927710843</v>
      </c>
    </row>
    <row r="16" ht="21" customHeight="1" spans="1:21">
      <c r="A16" s="89">
        <v>12</v>
      </c>
      <c r="B16" s="90" t="s">
        <v>282</v>
      </c>
      <c r="C16" s="91" t="s">
        <v>271</v>
      </c>
      <c r="D16" s="89" t="s">
        <v>265</v>
      </c>
      <c r="E16" s="89">
        <v>22.66</v>
      </c>
      <c r="F16" s="92" t="s">
        <v>266</v>
      </c>
      <c r="G16" s="93">
        <v>0.13</v>
      </c>
      <c r="H16" s="92" t="s">
        <v>266</v>
      </c>
      <c r="I16" s="97">
        <v>18.72</v>
      </c>
      <c r="J16" s="92" t="s">
        <v>266</v>
      </c>
      <c r="K16" s="92" t="s">
        <v>266</v>
      </c>
      <c r="L16" s="92" t="s">
        <v>266</v>
      </c>
      <c r="M16" s="98">
        <v>20</v>
      </c>
      <c r="N16" s="98">
        <v>20</v>
      </c>
      <c r="O16" s="89" t="s">
        <v>267</v>
      </c>
      <c r="P16" s="89"/>
      <c r="Q16" s="103">
        <f t="shared" si="0"/>
        <v>19.2857142857143</v>
      </c>
      <c r="R16" s="104">
        <v>20</v>
      </c>
      <c r="S16" s="104">
        <v>20</v>
      </c>
      <c r="T16" s="105">
        <f t="shared" si="1"/>
        <v>1.28</v>
      </c>
      <c r="U16" s="66">
        <f t="shared" si="2"/>
        <v>0.0683760683760684</v>
      </c>
    </row>
    <row r="17" ht="21" customHeight="1" spans="1:21">
      <c r="A17" s="89">
        <v>13</v>
      </c>
      <c r="B17" s="90" t="s">
        <v>283</v>
      </c>
      <c r="C17" s="91" t="s">
        <v>271</v>
      </c>
      <c r="D17" s="89" t="s">
        <v>265</v>
      </c>
      <c r="E17" s="89">
        <v>22.66</v>
      </c>
      <c r="F17" s="92" t="s">
        <v>266</v>
      </c>
      <c r="G17" s="93">
        <v>0.13</v>
      </c>
      <c r="H17" s="92" t="s">
        <v>266</v>
      </c>
      <c r="I17" s="97">
        <v>18.72</v>
      </c>
      <c r="J17" s="92" t="s">
        <v>266</v>
      </c>
      <c r="K17" s="92" t="s">
        <v>266</v>
      </c>
      <c r="L17" s="92" t="s">
        <v>266</v>
      </c>
      <c r="M17" s="98">
        <v>20</v>
      </c>
      <c r="N17" s="98">
        <v>20</v>
      </c>
      <c r="O17" s="89" t="s">
        <v>267</v>
      </c>
      <c r="P17" s="89"/>
      <c r="Q17" s="103">
        <f t="shared" si="0"/>
        <v>19.2857142857143</v>
      </c>
      <c r="R17" s="104">
        <v>20</v>
      </c>
      <c r="S17" s="104">
        <v>20</v>
      </c>
      <c r="T17" s="105">
        <f t="shared" si="1"/>
        <v>1.28</v>
      </c>
      <c r="U17" s="66">
        <f t="shared" si="2"/>
        <v>0.0683760683760684</v>
      </c>
    </row>
    <row r="18" ht="21" customHeight="1" spans="1:21">
      <c r="A18" s="89">
        <v>14</v>
      </c>
      <c r="B18" s="90" t="s">
        <v>284</v>
      </c>
      <c r="C18" s="91" t="s">
        <v>274</v>
      </c>
      <c r="D18" s="89" t="s">
        <v>265</v>
      </c>
      <c r="E18" s="89">
        <v>54.42</v>
      </c>
      <c r="F18" s="92" t="s">
        <v>266</v>
      </c>
      <c r="G18" s="93">
        <v>0.13</v>
      </c>
      <c r="H18" s="92" t="s">
        <v>266</v>
      </c>
      <c r="I18" s="97">
        <v>41.97</v>
      </c>
      <c r="J18" s="92" t="s">
        <v>266</v>
      </c>
      <c r="K18" s="92" t="s">
        <v>266</v>
      </c>
      <c r="L18" s="92" t="s">
        <v>266</v>
      </c>
      <c r="M18" s="98">
        <v>47</v>
      </c>
      <c r="N18" s="98">
        <v>47</v>
      </c>
      <c r="O18" s="89" t="s">
        <v>267</v>
      </c>
      <c r="P18" s="89"/>
      <c r="Q18" s="103">
        <f t="shared" si="0"/>
        <v>45.3214285714286</v>
      </c>
      <c r="R18" s="104">
        <v>47</v>
      </c>
      <c r="S18" s="104">
        <v>47</v>
      </c>
      <c r="T18" s="105">
        <f t="shared" si="1"/>
        <v>5.03</v>
      </c>
      <c r="U18" s="66">
        <f t="shared" si="2"/>
        <v>0.119847510126281</v>
      </c>
    </row>
    <row r="19" ht="21" customHeight="1" spans="1:21">
      <c r="A19" s="89">
        <v>15</v>
      </c>
      <c r="B19" s="90" t="s">
        <v>285</v>
      </c>
      <c r="C19" s="91" t="s">
        <v>276</v>
      </c>
      <c r="D19" s="89" t="s">
        <v>265</v>
      </c>
      <c r="E19" s="89">
        <v>27.73</v>
      </c>
      <c r="F19" s="92" t="s">
        <v>266</v>
      </c>
      <c r="G19" s="93">
        <v>0.13</v>
      </c>
      <c r="H19" s="92" t="s">
        <v>266</v>
      </c>
      <c r="I19" s="97">
        <v>20.55</v>
      </c>
      <c r="J19" s="92" t="s">
        <v>266</v>
      </c>
      <c r="K19" s="92" t="s">
        <v>266</v>
      </c>
      <c r="L19" s="92" t="s">
        <v>266</v>
      </c>
      <c r="M19" s="98">
        <v>23.25</v>
      </c>
      <c r="N19" s="98">
        <v>23.25</v>
      </c>
      <c r="O19" s="89" t="s">
        <v>267</v>
      </c>
      <c r="P19" s="89"/>
      <c r="Q19" s="103">
        <f t="shared" si="0"/>
        <v>22.4196428571429</v>
      </c>
      <c r="R19" s="104">
        <v>22.5</v>
      </c>
      <c r="S19" s="104">
        <v>23.25</v>
      </c>
      <c r="T19" s="105">
        <f t="shared" si="1"/>
        <v>2.7</v>
      </c>
      <c r="U19" s="66">
        <f t="shared" si="2"/>
        <v>0.131386861313869</v>
      </c>
    </row>
    <row r="20" ht="21" customHeight="1" spans="1:20">
      <c r="A20" s="89">
        <v>16</v>
      </c>
      <c r="B20" s="90" t="s">
        <v>286</v>
      </c>
      <c r="C20" s="91" t="s">
        <v>287</v>
      </c>
      <c r="D20" s="89" t="s">
        <v>265</v>
      </c>
      <c r="E20" s="89">
        <v>54.79</v>
      </c>
      <c r="F20" s="92" t="s">
        <v>266</v>
      </c>
      <c r="G20" s="93">
        <v>0.13</v>
      </c>
      <c r="H20" s="92" t="s">
        <v>266</v>
      </c>
      <c r="I20" s="97"/>
      <c r="J20" s="92" t="s">
        <v>266</v>
      </c>
      <c r="K20" s="92" t="s">
        <v>266</v>
      </c>
      <c r="L20" s="92" t="s">
        <v>266</v>
      </c>
      <c r="M20" s="98">
        <v>48</v>
      </c>
      <c r="N20" s="98">
        <v>48</v>
      </c>
      <c r="O20" s="89" t="s">
        <v>267</v>
      </c>
      <c r="P20" s="89"/>
      <c r="Q20" s="103"/>
      <c r="R20" s="104">
        <v>48</v>
      </c>
      <c r="S20" s="104">
        <v>48</v>
      </c>
      <c r="T20" s="105"/>
    </row>
    <row r="21" ht="21" customHeight="1" spans="1:20">
      <c r="A21" s="89">
        <v>17</v>
      </c>
      <c r="B21" s="90" t="s">
        <v>288</v>
      </c>
      <c r="C21" s="91" t="s">
        <v>289</v>
      </c>
      <c r="D21" s="89" t="s">
        <v>265</v>
      </c>
      <c r="E21" s="89">
        <v>54.47</v>
      </c>
      <c r="F21" s="92" t="s">
        <v>266</v>
      </c>
      <c r="G21" s="93">
        <v>0.13</v>
      </c>
      <c r="H21" s="92" t="s">
        <v>266</v>
      </c>
      <c r="I21" s="97"/>
      <c r="J21" s="92" t="s">
        <v>266</v>
      </c>
      <c r="K21" s="92" t="s">
        <v>266</v>
      </c>
      <c r="L21" s="92" t="s">
        <v>266</v>
      </c>
      <c r="M21" s="98">
        <v>48</v>
      </c>
      <c r="N21" s="98">
        <v>48</v>
      </c>
      <c r="O21" s="89" t="s">
        <v>267</v>
      </c>
      <c r="P21" s="89"/>
      <c r="Q21" s="103"/>
      <c r="R21" s="104">
        <v>47.5</v>
      </c>
      <c r="S21" s="104">
        <v>48</v>
      </c>
      <c r="T21" s="105"/>
    </row>
    <row r="22" customHeight="1" spans="1:19">
      <c r="A22" s="79" t="s">
        <v>290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106"/>
      <c r="S22" s="106"/>
    </row>
    <row r="23" customHeight="1" spans="1:2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106"/>
      <c r="S23" s="106"/>
      <c r="V23" s="107"/>
    </row>
    <row r="24" ht="79.5" customHeight="1" spans="1:19">
      <c r="A24" s="79" t="s">
        <v>291</v>
      </c>
      <c r="B24" s="79"/>
      <c r="C24" s="79"/>
      <c r="D24" s="79" t="s">
        <v>292</v>
      </c>
      <c r="E24" s="79"/>
      <c r="F24" s="79"/>
      <c r="G24" s="79"/>
      <c r="H24" s="79"/>
      <c r="I24" s="79" t="s">
        <v>293</v>
      </c>
      <c r="J24" s="79"/>
      <c r="K24" s="79"/>
      <c r="L24" s="79" t="s">
        <v>294</v>
      </c>
      <c r="M24" s="79"/>
      <c r="N24" s="79"/>
      <c r="O24" s="79" t="s">
        <v>295</v>
      </c>
      <c r="P24" s="79"/>
      <c r="Q24" s="79"/>
      <c r="R24" s="108"/>
      <c r="S24" s="108"/>
    </row>
  </sheetData>
  <mergeCells count="22">
    <mergeCell ref="A1:Q1"/>
    <mergeCell ref="M2:Q2"/>
    <mergeCell ref="E3:F3"/>
    <mergeCell ref="J3:K3"/>
    <mergeCell ref="M3:N3"/>
    <mergeCell ref="A24:C24"/>
    <mergeCell ref="D24:H24"/>
    <mergeCell ref="I24:K24"/>
    <mergeCell ref="L24:N24"/>
    <mergeCell ref="O24:Q24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Q3:Q4"/>
    <mergeCell ref="A22:Q23"/>
  </mergeCells>
  <pageMargins left="0.75" right="0.75" top="1" bottom="1" header="0.5" footer="0.5"/>
  <pageSetup paperSize="9" scale="47" orientation="landscape" horizontalDpi="600" verticalDpi="600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SheetLayoutView="60" workbookViewId="0">
      <selection activeCell="P5" sqref="P5"/>
    </sheetView>
  </sheetViews>
  <sheetFormatPr defaultColWidth="9.14166666666667" defaultRowHeight="15.75"/>
  <cols>
    <col min="1" max="1" width="5.625" style="66" customWidth="1"/>
    <col min="2" max="2" width="13.125" style="66" customWidth="1"/>
    <col min="3" max="3" width="20.825" style="66" customWidth="1"/>
    <col min="4" max="4" width="6.375" style="66" customWidth="1"/>
    <col min="5" max="5" width="8.875" style="66" customWidth="1"/>
    <col min="6" max="6" width="10.875" style="66" customWidth="1"/>
    <col min="7" max="7" width="6.625" style="66" customWidth="1"/>
    <col min="8" max="8" width="9.125" style="66" customWidth="1"/>
    <col min="9" max="9" width="11" style="66" hidden="1" customWidth="1"/>
    <col min="10" max="10" width="11.25" style="66" hidden="1" customWidth="1"/>
    <col min="11" max="11" width="10.625" style="66" hidden="1" customWidth="1"/>
    <col min="12" max="12" width="9.125" style="66" hidden="1" customWidth="1"/>
    <col min="13" max="13" width="9.875" style="66" customWidth="1"/>
    <col min="14" max="14" width="11.125" style="66" customWidth="1"/>
    <col min="15" max="15" width="27.5" style="66" customWidth="1"/>
    <col min="16" max="16" width="13.375" style="66" customWidth="1"/>
    <col min="17" max="32" width="9" style="66"/>
    <col min="33" max="16384" width="9.14166666666667" style="66"/>
  </cols>
  <sheetData>
    <row r="1" ht="27.75" customHeight="1" spans="1:16">
      <c r="A1" s="67" t="s">
        <v>247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ht="26.25" customHeight="1" spans="1:16">
      <c r="A2" s="68" t="s">
        <v>296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="65" customFormat="1" ht="30.75" customHeight="1" spans="1:16">
      <c r="A3" s="69" t="s">
        <v>0</v>
      </c>
      <c r="B3" s="69" t="s">
        <v>250</v>
      </c>
      <c r="C3" s="69" t="s">
        <v>251</v>
      </c>
      <c r="D3" s="69" t="s">
        <v>185</v>
      </c>
      <c r="E3" s="69" t="s">
        <v>228</v>
      </c>
      <c r="F3" s="69"/>
      <c r="G3" s="69" t="s">
        <v>252</v>
      </c>
      <c r="H3" s="69" t="s">
        <v>297</v>
      </c>
      <c r="I3" s="69" t="s">
        <v>253</v>
      </c>
      <c r="J3" s="69" t="s">
        <v>254</v>
      </c>
      <c r="K3" s="69"/>
      <c r="L3" s="69" t="s">
        <v>255</v>
      </c>
      <c r="M3" s="69" t="s">
        <v>254</v>
      </c>
      <c r="N3" s="69"/>
      <c r="O3" s="69" t="s">
        <v>257</v>
      </c>
      <c r="P3" s="69" t="s">
        <v>298</v>
      </c>
    </row>
    <row r="4" s="65" customFormat="1" ht="33.75" customHeight="1" spans="1:16">
      <c r="A4" s="69"/>
      <c r="B4" s="69"/>
      <c r="C4" s="69"/>
      <c r="D4" s="69"/>
      <c r="E4" s="69" t="s">
        <v>259</v>
      </c>
      <c r="F4" s="69" t="s">
        <v>260</v>
      </c>
      <c r="G4" s="69"/>
      <c r="H4" s="69"/>
      <c r="I4" s="69"/>
      <c r="J4" s="69" t="s">
        <v>261</v>
      </c>
      <c r="K4" s="69" t="s">
        <v>262</v>
      </c>
      <c r="L4" s="69"/>
      <c r="M4" s="69" t="s">
        <v>259</v>
      </c>
      <c r="N4" s="69" t="s">
        <v>260</v>
      </c>
      <c r="O4" s="69"/>
      <c r="P4" s="69"/>
    </row>
    <row r="5" ht="21" customHeight="1" spans="1:16">
      <c r="A5" s="70">
        <v>1</v>
      </c>
      <c r="B5" s="71" t="s">
        <v>299</v>
      </c>
      <c r="C5" s="72" t="s">
        <v>300</v>
      </c>
      <c r="D5" s="70" t="s">
        <v>301</v>
      </c>
      <c r="E5" s="73"/>
      <c r="F5" s="73"/>
      <c r="G5" s="74">
        <v>0.13</v>
      </c>
      <c r="H5" s="75" t="s">
        <v>302</v>
      </c>
      <c r="I5" s="77" t="s">
        <v>303</v>
      </c>
      <c r="J5" s="77" t="s">
        <v>303</v>
      </c>
      <c r="K5" s="77" t="s">
        <v>303</v>
      </c>
      <c r="L5" s="77" t="s">
        <v>303</v>
      </c>
      <c r="M5" s="75" t="s">
        <v>304</v>
      </c>
      <c r="N5" s="75"/>
      <c r="O5" s="70" t="s">
        <v>305</v>
      </c>
      <c r="P5" s="84">
        <f>M5/H5-1</f>
        <v>-0.12</v>
      </c>
    </row>
    <row r="6" ht="21" customHeight="1" spans="1:16">
      <c r="A6" s="70">
        <v>2</v>
      </c>
      <c r="B6" s="71"/>
      <c r="C6" s="72"/>
      <c r="D6" s="70"/>
      <c r="E6" s="75"/>
      <c r="F6" s="75"/>
      <c r="G6" s="74"/>
      <c r="H6" s="75"/>
      <c r="I6" s="77"/>
      <c r="J6" s="77"/>
      <c r="K6" s="77"/>
      <c r="L6" s="77"/>
      <c r="M6" s="75"/>
      <c r="N6" s="75"/>
      <c r="O6" s="70"/>
      <c r="P6" s="84"/>
    </row>
    <row r="7" ht="21" customHeight="1" spans="1:16">
      <c r="A7" s="70">
        <v>3</v>
      </c>
      <c r="B7" s="71"/>
      <c r="C7" s="76"/>
      <c r="D7" s="70"/>
      <c r="E7" s="75"/>
      <c r="F7" s="75"/>
      <c r="G7" s="74"/>
      <c r="H7" s="75"/>
      <c r="I7" s="77"/>
      <c r="J7" s="77"/>
      <c r="K7" s="77"/>
      <c r="L7" s="77"/>
      <c r="M7" s="77"/>
      <c r="N7" s="77"/>
      <c r="O7" s="70"/>
      <c r="P7" s="70"/>
    </row>
    <row r="8" ht="21" customHeight="1" spans="1:16">
      <c r="A8" s="70">
        <v>4</v>
      </c>
      <c r="B8" s="71"/>
      <c r="C8" s="72"/>
      <c r="D8" s="70"/>
      <c r="E8" s="75"/>
      <c r="F8" s="75"/>
      <c r="G8" s="74"/>
      <c r="H8" s="77"/>
      <c r="I8" s="77"/>
      <c r="J8" s="77"/>
      <c r="K8" s="77"/>
      <c r="L8" s="77"/>
      <c r="M8" s="77"/>
      <c r="N8" s="77"/>
      <c r="O8" s="70"/>
      <c r="P8" s="70"/>
    </row>
    <row r="9" ht="21" customHeight="1" spans="1:16">
      <c r="A9" s="70">
        <v>5</v>
      </c>
      <c r="B9" s="71"/>
      <c r="C9" s="72"/>
      <c r="D9" s="70"/>
      <c r="E9" s="75"/>
      <c r="F9" s="75"/>
      <c r="G9" s="74"/>
      <c r="H9" s="77"/>
      <c r="I9" s="75"/>
      <c r="J9" s="77"/>
      <c r="K9" s="77"/>
      <c r="L9" s="77"/>
      <c r="M9" s="75"/>
      <c r="N9" s="75"/>
      <c r="O9" s="70"/>
      <c r="P9" s="70"/>
    </row>
    <row r="10" ht="27.75" customHeight="1" spans="1:16">
      <c r="A10" s="78" t="s">
        <v>306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ht="27" customHeight="1" spans="1:16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ht="76.5" customHeight="1" spans="1:16">
      <c r="A12" s="79" t="s">
        <v>291</v>
      </c>
      <c r="B12" s="79"/>
      <c r="C12" s="79"/>
      <c r="D12" s="80" t="s">
        <v>292</v>
      </c>
      <c r="E12" s="81"/>
      <c r="F12" s="81"/>
      <c r="G12" s="82"/>
      <c r="H12" s="83" t="s">
        <v>307</v>
      </c>
      <c r="I12" s="85"/>
      <c r="J12" s="85"/>
      <c r="K12" s="85"/>
      <c r="L12" s="85"/>
      <c r="M12" s="85"/>
      <c r="N12" s="86"/>
      <c r="O12" s="79" t="s">
        <v>295</v>
      </c>
      <c r="P12" s="79"/>
    </row>
  </sheetData>
  <mergeCells count="20">
    <mergeCell ref="A1:P1"/>
    <mergeCell ref="A2:P2"/>
    <mergeCell ref="E3:F3"/>
    <mergeCell ref="J3:K3"/>
    <mergeCell ref="M3:N3"/>
    <mergeCell ref="A12:C12"/>
    <mergeCell ref="D12:G12"/>
    <mergeCell ref="H12:N12"/>
    <mergeCell ref="O12:P12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10:P11"/>
  </mergeCells>
  <printOptions horizontalCentered="1"/>
  <pageMargins left="0" right="0" top="0.35" bottom="0.35" header="0.31" footer="0.31"/>
  <pageSetup paperSize="9" scale="65" orientation="landscape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原材料价格趋势图</vt:lpstr>
      <vt:lpstr>月度物料采购成本降低情况统计表</vt:lpstr>
      <vt:lpstr>询价单</vt:lpstr>
      <vt:lpstr>冲压件报价模板</vt:lpstr>
      <vt:lpstr>报价单（简易）</vt:lpstr>
      <vt:lpstr>新增物料成本价格分析表</vt:lpstr>
      <vt:lpstr>物料采购价格审批表1</vt:lpstr>
      <vt:lpstr>河北工厂</vt:lpstr>
      <vt:lpstr>物料采购价格调整明细表</vt:lpstr>
      <vt:lpstr>物料采购价格调整审批表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</cp:lastModifiedBy>
  <dcterms:created xsi:type="dcterms:W3CDTF">1996-12-17T09:32:00Z</dcterms:created>
  <cp:lastPrinted>2010-12-13T10:44:00Z</cp:lastPrinted>
  <dcterms:modified xsi:type="dcterms:W3CDTF">2025-09-11T10:59:44Z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AADD9E7DA16E4D999C17F89B48D86B97_13</vt:lpwstr>
  </property>
</Properties>
</file>