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18345" windowHeight="7005"/>
  </bookViews>
  <sheets>
    <sheet name="Sheet1" sheetId="1" r:id="rId1"/>
    <sheet name="明细" sheetId="2" r:id="rId2"/>
    <sheet name="Sheet3" sheetId="3" r:id="rId3"/>
  </sheets>
  <definedNames>
    <definedName name="_1_?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6" i="3" l="1"/>
  <c r="A6" i="3"/>
  <c r="AX5" i="3"/>
  <c r="A5" i="3"/>
  <c r="AX4" i="3"/>
  <c r="A4" i="3"/>
  <c r="A3" i="3"/>
  <c r="AX2" i="3"/>
  <c r="A2" i="3"/>
  <c r="BA17" i="2"/>
  <c r="AF17" i="2"/>
  <c r="AE17" i="2"/>
  <c r="A17" i="2"/>
  <c r="BA16" i="2"/>
  <c r="AF16" i="2"/>
  <c r="AE16" i="2"/>
  <c r="A16" i="2"/>
  <c r="BA15" i="2"/>
  <c r="AF15" i="2"/>
  <c r="AE15" i="2"/>
  <c r="A15" i="2"/>
  <c r="BA14" i="2"/>
  <c r="AF14" i="2"/>
  <c r="AE14" i="2"/>
  <c r="A14" i="2"/>
  <c r="A13" i="2"/>
  <c r="AF12" i="2"/>
  <c r="AE12" i="2"/>
  <c r="A12" i="2"/>
  <c r="AF11" i="2"/>
  <c r="AE11" i="2"/>
  <c r="A11" i="2"/>
  <c r="AF10" i="2"/>
  <c r="AE10" i="2"/>
  <c r="A10" i="2"/>
  <c r="AF9" i="2"/>
  <c r="AE9" i="2"/>
  <c r="A9" i="2"/>
  <c r="A8" i="2"/>
  <c r="A7" i="2"/>
  <c r="A6" i="2"/>
  <c r="A5" i="2"/>
  <c r="A4" i="2"/>
  <c r="AA8" i="1"/>
  <c r="X8" i="1"/>
  <c r="W8" i="1"/>
  <c r="V8" i="1"/>
  <c r="U8" i="1"/>
  <c r="R8" i="1"/>
  <c r="P8" i="1"/>
  <c r="O8" i="1"/>
  <c r="M8" i="1"/>
  <c r="AA7" i="1"/>
  <c r="X7" i="1"/>
  <c r="W7" i="1"/>
  <c r="V7" i="1"/>
  <c r="U7" i="1"/>
  <c r="R7" i="1"/>
  <c r="P7" i="1"/>
  <c r="O7" i="1"/>
  <c r="M7" i="1"/>
  <c r="AA6" i="1"/>
  <c r="X6" i="1"/>
  <c r="W6" i="1"/>
  <c r="V6" i="1"/>
  <c r="U6" i="1"/>
  <c r="R6" i="1"/>
  <c r="P6" i="1"/>
  <c r="O6" i="1"/>
  <c r="M6" i="1"/>
  <c r="AA5" i="1"/>
  <c r="X5" i="1"/>
  <c r="W5" i="1"/>
  <c r="V5" i="1"/>
  <c r="U5" i="1"/>
  <c r="R5" i="1"/>
  <c r="P5" i="1"/>
  <c r="O5" i="1"/>
  <c r="M5" i="1"/>
</calcChain>
</file>

<file path=xl/sharedStrings.xml><?xml version="1.0" encoding="utf-8"?>
<sst xmlns="http://schemas.openxmlformats.org/spreadsheetml/2006/main" count="588" uniqueCount="175">
  <si>
    <t>QAD号</t>
  </si>
  <si>
    <t>名称</t>
  </si>
  <si>
    <t>百斯特报价（未税）</t>
  </si>
  <si>
    <t>光华荣昌目标价格</t>
  </si>
  <si>
    <t>差额</t>
  </si>
  <si>
    <t>差异率</t>
  </si>
  <si>
    <t>材料差额</t>
  </si>
  <si>
    <t>辅材差额</t>
  </si>
  <si>
    <t>产品价格</t>
  </si>
  <si>
    <t>百斯特净重</t>
  </si>
  <si>
    <t>百斯毛重</t>
  </si>
  <si>
    <t>材料成本</t>
  </si>
  <si>
    <t>辅料成本</t>
  </si>
  <si>
    <t>人工制费</t>
  </si>
  <si>
    <t>管财利销</t>
  </si>
  <si>
    <t>包装</t>
  </si>
  <si>
    <t>运费</t>
  </si>
  <si>
    <t>产品目标价格</t>
  </si>
  <si>
    <t>工艺毛重</t>
  </si>
  <si>
    <t>来源</t>
  </si>
  <si>
    <t>净重</t>
  </si>
  <si>
    <t>工艺用量（8%损耗）</t>
  </si>
  <si>
    <t>SHT0018379</t>
  </si>
  <si>
    <t>J6P副驾靠背泡沫总成（有安全带）</t>
  </si>
  <si>
    <t>图纸重量</t>
  </si>
  <si>
    <t>SHT0016046</t>
  </si>
  <si>
    <t>J6P副驾靠背泡沫</t>
  </si>
  <si>
    <t>SHT0018130</t>
  </si>
  <si>
    <t>3D数据</t>
  </si>
  <si>
    <t>SHT0018128</t>
  </si>
  <si>
    <t>SHT0018130是通风，SHT0018128非通风</t>
  </si>
  <si>
    <t>J6P新开坐垫泡沫EBOM</t>
  </si>
  <si>
    <t>序号</t>
  </si>
  <si>
    <t>装配等级</t>
  </si>
  <si>
    <t>零件号</t>
  </si>
  <si>
    <t>零件名称</t>
  </si>
  <si>
    <t>零件描述</t>
  </si>
  <si>
    <t>重要度</t>
  </si>
  <si>
    <t>单位</t>
  </si>
  <si>
    <t>设计图示</t>
  </si>
  <si>
    <t>数据版本</t>
  </si>
  <si>
    <t>图纸号</t>
  </si>
  <si>
    <t>图纸版本</t>
  </si>
  <si>
    <t>是否申请新零件号</t>
  </si>
  <si>
    <t>沿用件Y/N</t>
  </si>
  <si>
    <t>零件类别</t>
  </si>
  <si>
    <t>材料</t>
  </si>
  <si>
    <t>规格</t>
  </si>
  <si>
    <t>材料标准</t>
  </si>
  <si>
    <t>轮廓尺寸(长*宽*高)</t>
  </si>
  <si>
    <t>设计密度</t>
  </si>
  <si>
    <t>设计重量（Kg）</t>
  </si>
  <si>
    <t>平台</t>
  </si>
  <si>
    <t>颜色</t>
  </si>
  <si>
    <t>皮纹</t>
  </si>
  <si>
    <t>表面处理</t>
  </si>
  <si>
    <t>工艺方式</t>
  </si>
  <si>
    <t>净重尺寸</t>
  </si>
  <si>
    <t>工艺规格</t>
  </si>
  <si>
    <t>工艺重量
（Kg）</t>
  </si>
  <si>
    <t>材料利用率</t>
  </si>
  <si>
    <t>焊接长度
（cm）</t>
  </si>
  <si>
    <r>
      <rPr>
        <sz val="16"/>
        <rFont val="宋体"/>
        <family val="3"/>
        <charset val="134"/>
      </rPr>
      <t>涂装面积
（m</t>
    </r>
    <r>
      <rPr>
        <vertAlign val="superscript"/>
        <sz val="16"/>
        <rFont val="宋体"/>
        <family val="3"/>
        <charset val="134"/>
      </rPr>
      <t>2</t>
    </r>
    <r>
      <rPr>
        <sz val="16"/>
        <rFont val="宋体"/>
        <family val="3"/>
        <charset val="134"/>
      </rPr>
      <t>）</t>
    </r>
  </si>
  <si>
    <t>外购/自制</t>
  </si>
  <si>
    <t>供应商</t>
  </si>
  <si>
    <t>实物重量</t>
  </si>
  <si>
    <t>原材料价格</t>
  </si>
  <si>
    <t>系数</t>
  </si>
  <si>
    <t>目标价</t>
  </si>
  <si>
    <t>采购每公斤单价</t>
  </si>
  <si>
    <t>采购价格</t>
  </si>
  <si>
    <t>差异价格</t>
  </si>
  <si>
    <t>差价比率</t>
  </si>
  <si>
    <t>数量</t>
  </si>
  <si>
    <t>备注</t>
  </si>
  <si>
    <t>SHT0016956</t>
  </si>
  <si>
    <t>SHT0016954</t>
  </si>
  <si>
    <t>SHT0017187</t>
  </si>
  <si>
    <t>长</t>
  </si>
  <si>
    <t>宽</t>
  </si>
  <si>
    <t>高</t>
  </si>
  <si>
    <r>
      <rPr>
        <sz val="11"/>
        <color theme="1"/>
        <rFont val="宋体"/>
        <family val="3"/>
        <charset val="134"/>
        <scheme val="minor"/>
      </rPr>
      <t>J</t>
    </r>
    <r>
      <rPr>
        <sz val="11"/>
        <color theme="1"/>
        <rFont val="宋体"/>
        <family val="3"/>
        <charset val="134"/>
        <scheme val="minor"/>
      </rPr>
      <t>6P经典版</t>
    </r>
  </si>
  <si>
    <t>驾驶员坐垫泡沫总成（通风）</t>
  </si>
  <si>
    <t>——</t>
  </si>
  <si>
    <t>C</t>
  </si>
  <si>
    <t>Ea</t>
  </si>
  <si>
    <t>A</t>
  </si>
  <si>
    <t>Y</t>
  </si>
  <si>
    <t>N</t>
  </si>
  <si>
    <t>注塑件</t>
  </si>
  <si>
    <t>ASSY</t>
  </si>
  <si>
    <t>495*540*130</t>
  </si>
  <si>
    <t>55kg/m³</t>
  </si>
  <si>
    <t>长春外购</t>
  </si>
  <si>
    <t>长春百思特聚氨酯科技有限公司</t>
  </si>
  <si>
    <t>非通风坐垫泡沫总成</t>
  </si>
  <si>
    <t>SHT0016955</t>
  </si>
  <si>
    <t>驾驶员坐垫泡沫本体（通风）</t>
  </si>
  <si>
    <t>发泡</t>
  </si>
  <si>
    <t>SHT0018129</t>
  </si>
  <si>
    <t>SHT0018131</t>
  </si>
  <si>
    <t>SHT0016957</t>
  </si>
  <si>
    <t>非通风坐垫泡沫本体</t>
  </si>
  <si>
    <t>SHT0017189</t>
  </si>
  <si>
    <t>坐垫泡沫无纺布</t>
  </si>
  <si>
    <t>无纺布</t>
  </si>
  <si>
    <t>黑色</t>
  </si>
  <si>
    <t>EST</t>
  </si>
  <si>
    <t>SHT0011070</t>
  </si>
  <si>
    <t>坐垫预埋钢丝A</t>
  </si>
  <si>
    <t>线材</t>
  </si>
  <si>
    <t>20#</t>
  </si>
  <si>
    <t>GB/T699</t>
  </si>
  <si>
    <t>258.7*9*2.5</t>
  </si>
  <si>
    <t>折弯</t>
  </si>
  <si>
    <t>SHT0011071</t>
  </si>
  <si>
    <t>坐垫预埋钢丝B</t>
  </si>
  <si>
    <t>370.4*3.7*25</t>
  </si>
  <si>
    <t>SHT0011603</t>
  </si>
  <si>
    <t>坐垫预埋钢丝C</t>
  </si>
  <si>
    <t>418.8*95.23.6</t>
  </si>
  <si>
    <t>SHT0011604</t>
  </si>
  <si>
    <t>坐垫预埋钢丝D</t>
  </si>
  <si>
    <t>418.8*95*23.6</t>
  </si>
  <si>
    <t>QAD</t>
  </si>
  <si>
    <r>
      <rPr>
        <sz val="14"/>
        <color theme="1"/>
        <rFont val="宋体"/>
        <family val="3"/>
        <charset val="134"/>
      </rPr>
      <t>零件描述</t>
    </r>
  </si>
  <si>
    <t>图示</t>
  </si>
  <si>
    <r>
      <rPr>
        <sz val="14"/>
        <color theme="1"/>
        <rFont val="宋体"/>
        <family val="3"/>
        <charset val="134"/>
      </rPr>
      <t>图纸号</t>
    </r>
  </si>
  <si>
    <r>
      <rPr>
        <sz val="14"/>
        <color theme="1"/>
        <rFont val="宋体"/>
        <family val="3"/>
        <charset val="134"/>
      </rPr>
      <t>图纸版本</t>
    </r>
  </si>
  <si>
    <r>
      <rPr>
        <sz val="14"/>
        <color theme="1"/>
        <rFont val="宋体"/>
        <family val="3"/>
        <charset val="134"/>
      </rPr>
      <t>沿用件</t>
    </r>
    <r>
      <rPr>
        <sz val="14"/>
        <color theme="1"/>
        <rFont val="Arial"/>
        <family val="2"/>
      </rPr>
      <t xml:space="preserve">            Y/N</t>
    </r>
  </si>
  <si>
    <r>
      <rPr>
        <sz val="14"/>
        <color theme="1"/>
        <rFont val="宋体"/>
        <family val="3"/>
        <charset val="134"/>
      </rPr>
      <t>零件类别</t>
    </r>
  </si>
  <si>
    <t>轮廓尺寸
(长*宽*高)</t>
  </si>
  <si>
    <t>设计重量
（Kg）</t>
  </si>
  <si>
    <t>工艺重量(kg)</t>
  </si>
  <si>
    <t>焊接长度(cm)</t>
  </si>
  <si>
    <t>涂装面积(㎡)</t>
  </si>
  <si>
    <t>供应商/工序</t>
  </si>
  <si>
    <t>供应商联系人</t>
  </si>
  <si>
    <t>采购价格比重</t>
  </si>
  <si>
    <t>差差价比率</t>
  </si>
  <si>
    <r>
      <rPr>
        <sz val="14"/>
        <color theme="1"/>
        <rFont val="宋体"/>
        <family val="3"/>
        <charset val="134"/>
      </rPr>
      <t>备注</t>
    </r>
  </si>
  <si>
    <t>用量</t>
  </si>
  <si>
    <t>单价</t>
  </si>
  <si>
    <t>成本</t>
  </si>
  <si>
    <t>J6P新能源</t>
  </si>
  <si>
    <t>靠背泡棉总成</t>
  </si>
  <si>
    <t>在SHT0011062基础上取消安全带出口</t>
  </si>
  <si>
    <t>泡沫总成</t>
  </si>
  <si>
    <t>562*462*41</t>
  </si>
  <si>
    <t>45±5</t>
  </si>
  <si>
    <t>河北自制</t>
  </si>
  <si>
    <t>发泡车间</t>
  </si>
  <si>
    <t>SHT0011063</t>
  </si>
  <si>
    <t>靠背泡沫本体</t>
  </si>
  <si>
    <t>PUR</t>
  </si>
  <si>
    <t>过程虚拟件</t>
  </si>
  <si>
    <t>H4</t>
  </si>
  <si>
    <t>H4681020024A0</t>
  </si>
  <si>
    <t>安全带固定片</t>
  </si>
  <si>
    <t>镶在泡沫里</t>
  </si>
  <si>
    <t>冲压件</t>
  </si>
  <si>
    <t>65Mn</t>
  </si>
  <si>
    <t>t=1.0</t>
  </si>
  <si>
    <t>GB/T 1222</t>
  </si>
  <si>
    <t>33*112*82</t>
  </si>
  <si>
    <t>河北外购</t>
  </si>
  <si>
    <t>黄骅市鑫祺汽车配件有限公司</t>
  </si>
  <si>
    <t>SLT0000740</t>
  </si>
  <si>
    <t>钢丝2.5*160</t>
  </si>
  <si>
    <t>SLT0000314</t>
  </si>
  <si>
    <t>泰行</t>
  </si>
  <si>
    <t>SLT0001093</t>
  </si>
  <si>
    <t>钢丝2.5*270</t>
  </si>
  <si>
    <t>驾驶员座垫泡沫总成（通风）</t>
    <phoneticPr fontId="19" type="noConversion"/>
  </si>
  <si>
    <t>驾驶员座垫泡沫总成（非通风）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</si>
</sst>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78" formatCode="0.000_ "/>
    <numFmt numFmtId="179" formatCode="_ * #,##0.0000_ ;_ * \-#,##0.0000_ ;_ * &quot;-&quot;????_ ;_ @_ "/>
    <numFmt numFmtId="180" formatCode="0.00_);[Red]\(0.00\)"/>
    <numFmt numFmtId="181" formatCode="0.0_);[Red]\(0.0\)"/>
    <numFmt numFmtId="182" formatCode="0.0000_ "/>
    <numFmt numFmtId="183" formatCode="0.0000_);[Red]\(0.0000\)"/>
    <numFmt numFmtId="184" formatCode="0.000_);[Red]\(0.000\)"/>
    <numFmt numFmtId="185" formatCode="0.0000"/>
    <numFmt numFmtId="186" formatCode="_ * #,##0.0000_ ;_ * \-#,##0.0000_ ;_ * &quot;-&quot;??.00_ ;_ @_ "/>
  </numFmts>
  <fonts count="20" x14ac:knownFonts="1">
    <font>
      <sz val="11"/>
      <color theme="1"/>
      <name val="宋体"/>
      <charset val="134"/>
      <scheme val="minor"/>
    </font>
    <font>
      <sz val="11"/>
      <name val="Arial"/>
      <family val="2"/>
    </font>
    <font>
      <sz val="14"/>
      <name val="宋体"/>
      <family val="3"/>
      <charset val="134"/>
    </font>
    <font>
      <sz val="14"/>
      <color theme="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4"/>
      <color rgb="FFFF0000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name val="微软雅黑"/>
      <family val="2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sz val="14"/>
      <color theme="1"/>
      <name val="Arial"/>
      <family val="2"/>
    </font>
    <font>
      <sz val="11"/>
      <color theme="1"/>
      <name val="宋体"/>
      <family val="3"/>
      <charset val="134"/>
      <scheme val="minor"/>
    </font>
    <font>
      <b/>
      <sz val="22"/>
      <color theme="1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0"/>
      <name val="Arial"/>
      <family val="2"/>
    </font>
    <font>
      <vertAlign val="superscript"/>
      <sz val="16"/>
      <name val="宋体"/>
      <family val="3"/>
      <charset val="134"/>
    </font>
    <font>
      <sz val="9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2">
    <xf numFmtId="0" fontId="0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0" fontId="15" fillId="0" borderId="0"/>
    <xf numFmtId="0" fontId="16" fillId="0" borderId="1" applyNumberFormat="0" applyFill="0" applyBorder="0" applyAlignment="0" applyProtection="0">
      <alignment vertical="center"/>
    </xf>
    <xf numFmtId="0" fontId="16" fillId="0" borderId="1" applyNumberFormat="0" applyFill="0" applyBorder="0" applyAlignment="0" applyProtection="0">
      <alignment vertical="center"/>
    </xf>
    <xf numFmtId="0" fontId="16" fillId="0" borderId="1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5" fillId="0" borderId="0"/>
  </cellStyleXfs>
  <cellXfs count="119">
    <xf numFmtId="0" fontId="0" fillId="0" borderId="0" xfId="0">
      <alignment vertical="center"/>
    </xf>
    <xf numFmtId="0" fontId="1" fillId="0" borderId="0" xfId="1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11" applyFont="1" applyFill="1" applyAlignment="1" applyProtection="1">
      <alignment horizontal="left" vertical="center" wrapText="1"/>
      <protection locked="0"/>
    </xf>
    <xf numFmtId="0" fontId="3" fillId="0" borderId="1" xfId="3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5" applyNumberFormat="1" applyFont="1" applyFill="1" applyBorder="1" applyAlignment="1" applyProtection="1">
      <alignment horizontal="left" vertical="center" wrapText="1"/>
      <protection locked="0"/>
    </xf>
    <xf numFmtId="178" fontId="6" fillId="0" borderId="1" xfId="0" applyNumberFormat="1" applyFont="1" applyFill="1" applyBorder="1" applyAlignment="1">
      <alignment horizontal="left" vertical="center" wrapText="1"/>
    </xf>
    <xf numFmtId="0" fontId="3" fillId="0" borderId="1" xfId="5" applyFont="1" applyFill="1" applyBorder="1" applyAlignment="1" applyProtection="1">
      <alignment horizontal="left" vertical="center" wrapText="1"/>
      <protection locked="0"/>
    </xf>
    <xf numFmtId="0" fontId="4" fillId="0" borderId="1" xfId="0" applyNumberFormat="1" applyFont="1" applyFill="1" applyBorder="1" applyAlignment="1">
      <alignment horizontal="left" vertical="center" wrapText="1"/>
    </xf>
    <xf numFmtId="0" fontId="7" fillId="0" borderId="1" xfId="9" applyFont="1" applyFill="1" applyBorder="1" applyAlignment="1">
      <alignment horizontal="left" vertical="center" wrapText="1"/>
    </xf>
    <xf numFmtId="179" fontId="4" fillId="0" borderId="1" xfId="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1" applyFont="1" applyFill="1" applyBorder="1" applyAlignment="1" applyProtection="1">
      <alignment horizontal="left" vertical="center" wrapText="1"/>
      <protection locked="0"/>
    </xf>
    <xf numFmtId="180" fontId="8" fillId="0" borderId="2" xfId="8" applyNumberFormat="1" applyFont="1" applyFill="1" applyBorder="1" applyAlignment="1">
      <alignment horizontal="left" vertical="center" wrapText="1"/>
    </xf>
    <xf numFmtId="182" fontId="8" fillId="0" borderId="2" xfId="8" applyNumberFormat="1" applyFont="1" applyFill="1" applyBorder="1" applyAlignment="1">
      <alignment horizontal="left" vertical="center" wrapText="1"/>
    </xf>
    <xf numFmtId="10" fontId="8" fillId="0" borderId="2" xfId="8" applyNumberFormat="1" applyFont="1" applyFill="1" applyBorder="1" applyAlignment="1">
      <alignment horizontal="left" vertical="center" wrapText="1"/>
    </xf>
    <xf numFmtId="182" fontId="4" fillId="0" borderId="1" xfId="5" applyNumberFormat="1" applyFont="1" applyFill="1" applyBorder="1" applyAlignment="1" applyProtection="1">
      <alignment horizontal="left" vertical="center" wrapText="1"/>
      <protection locked="0"/>
    </xf>
    <xf numFmtId="10" fontId="4" fillId="0" borderId="1" xfId="5" applyNumberFormat="1" applyFont="1" applyFill="1" applyBorder="1" applyAlignment="1" applyProtection="1">
      <alignment horizontal="left" vertical="center" wrapText="1"/>
      <protection locked="0"/>
    </xf>
    <xf numFmtId="183" fontId="8" fillId="0" borderId="2" xfId="8" applyNumberFormat="1" applyFont="1" applyFill="1" applyBorder="1" applyAlignment="1">
      <alignment horizontal="left" vertical="center" wrapText="1"/>
    </xf>
    <xf numFmtId="0" fontId="8" fillId="0" borderId="1" xfId="11" applyFont="1" applyFill="1" applyBorder="1" applyAlignment="1" applyProtection="1">
      <alignment horizontal="left" vertical="center" wrapText="1"/>
      <protection locked="0"/>
    </xf>
    <xf numFmtId="0" fontId="9" fillId="0" borderId="2" xfId="11" applyFont="1" applyFill="1" applyBorder="1" applyAlignment="1" applyProtection="1">
      <alignment horizontal="left" vertical="center" wrapText="1"/>
      <protection locked="0"/>
    </xf>
    <xf numFmtId="184" fontId="9" fillId="0" borderId="2" xfId="11" applyNumberFormat="1" applyFont="1" applyFill="1" applyBorder="1" applyAlignment="1" applyProtection="1">
      <alignment horizontal="left" vertical="center" wrapText="1"/>
      <protection locked="0"/>
    </xf>
    <xf numFmtId="180" fontId="9" fillId="0" borderId="2" xfId="11" applyNumberFormat="1" applyFont="1" applyFill="1" applyBorder="1" applyAlignment="1" applyProtection="1">
      <alignment horizontal="left" vertical="center" wrapText="1"/>
      <protection locked="0"/>
    </xf>
    <xf numFmtId="43" fontId="9" fillId="0" borderId="2" xfId="11" applyNumberFormat="1" applyFont="1" applyFill="1" applyBorder="1" applyAlignment="1" applyProtection="1">
      <alignment horizontal="left" vertical="center" wrapText="1"/>
      <protection locked="0"/>
    </xf>
    <xf numFmtId="10" fontId="9" fillId="0" borderId="2" xfId="1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3" applyFont="1" applyFill="1" applyBorder="1" applyAlignment="1" applyProtection="1">
      <alignment horizontal="left" vertical="center" wrapText="1" shrinkToFit="1"/>
      <protection locked="0"/>
    </xf>
    <xf numFmtId="0" fontId="3" fillId="0" borderId="2" xfId="11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11" applyNumberFormat="1" applyFont="1" applyFill="1" applyBorder="1" applyAlignment="1" applyProtection="1">
      <alignment horizontal="left" vertical="center" wrapText="1"/>
      <protection locked="0"/>
    </xf>
    <xf numFmtId="43" fontId="3" fillId="0" borderId="0" xfId="11" applyNumberFormat="1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horizontal="center" vertical="center" wrapText="1"/>
    </xf>
    <xf numFmtId="43" fontId="4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2" borderId="0" xfId="10" applyFill="1" applyAlignment="1">
      <alignment horizontal="center" vertical="center" wrapText="1"/>
    </xf>
    <xf numFmtId="0" fontId="11" fillId="0" borderId="0" xfId="10" applyAlignment="1">
      <alignment horizontal="center" vertical="center" wrapText="1"/>
    </xf>
    <xf numFmtId="0" fontId="11" fillId="0" borderId="0" xfId="10" applyAlignment="1">
      <alignment horizontal="left" vertical="center" wrapText="1"/>
    </xf>
    <xf numFmtId="178" fontId="11" fillId="0" borderId="0" xfId="10" applyNumberFormat="1" applyAlignment="1">
      <alignment horizontal="center" vertical="center" wrapText="1"/>
    </xf>
    <xf numFmtId="10" fontId="11" fillId="0" borderId="0" xfId="10" applyNumberFormat="1" applyAlignment="1">
      <alignment horizontal="center" vertical="center" wrapText="1"/>
    </xf>
    <xf numFmtId="0" fontId="11" fillId="0" borderId="1" xfId="10" applyBorder="1" applyAlignment="1">
      <alignment horizontal="center" vertical="center" wrapText="1"/>
    </xf>
    <xf numFmtId="0" fontId="0" fillId="0" borderId="1" xfId="10" applyFont="1" applyBorder="1" applyAlignment="1">
      <alignment horizontal="center" vertical="center" wrapText="1"/>
    </xf>
    <xf numFmtId="0" fontId="4" fillId="0" borderId="1" xfId="11" applyFont="1" applyFill="1" applyBorder="1" applyAlignment="1" applyProtection="1">
      <alignment horizontal="center" vertical="center" wrapText="1"/>
      <protection locked="0"/>
    </xf>
    <xf numFmtId="0" fontId="4" fillId="0" borderId="1" xfId="4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0" fillId="2" borderId="1" xfId="1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4" applyNumberFormat="1" applyFont="1" applyFill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11" fillId="2" borderId="1" xfId="10" applyFill="1" applyBorder="1" applyAlignment="1">
      <alignment horizontal="center" vertical="center" wrapText="1"/>
    </xf>
    <xf numFmtId="183" fontId="4" fillId="0" borderId="1" xfId="0" applyNumberFormat="1" applyFont="1" applyFill="1" applyBorder="1" applyAlignment="1">
      <alignment horizontal="center" vertical="center" wrapText="1"/>
    </xf>
    <xf numFmtId="183" fontId="4" fillId="2" borderId="1" xfId="0" applyNumberFormat="1" applyFont="1" applyFill="1" applyBorder="1" applyAlignment="1">
      <alignment horizontal="center" vertical="center" wrapText="1"/>
    </xf>
    <xf numFmtId="185" fontId="11" fillId="0" borderId="0" xfId="10" applyNumberFormat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 wrapText="1"/>
    </xf>
    <xf numFmtId="178" fontId="4" fillId="2" borderId="1" xfId="0" applyNumberFormat="1" applyFont="1" applyFill="1" applyBorder="1" applyAlignment="1">
      <alignment horizontal="center" vertical="center" wrapText="1"/>
    </xf>
    <xf numFmtId="10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" xfId="11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186" fontId="14" fillId="0" borderId="1" xfId="0" applyNumberFormat="1" applyFont="1" applyBorder="1" applyAlignment="1">
      <alignment horizontal="center" vertical="center"/>
    </xf>
    <xf numFmtId="186" fontId="14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6" fontId="0" fillId="3" borderId="1" xfId="0" applyNumberFormat="1" applyFill="1" applyBorder="1" applyAlignment="1">
      <alignment horizontal="center" vertical="center"/>
    </xf>
    <xf numFmtId="186" fontId="11" fillId="0" borderId="1" xfId="0" applyNumberFormat="1" applyFont="1" applyFill="1" applyBorder="1" applyAlignment="1">
      <alignment horizontal="center" vertical="center"/>
    </xf>
    <xf numFmtId="186" fontId="0" fillId="0" borderId="1" xfId="0" applyNumberFormat="1" applyBorder="1" applyAlignment="1">
      <alignment horizontal="center" vertical="center"/>
    </xf>
    <xf numFmtId="186" fontId="0" fillId="0" borderId="1" xfId="0" applyNumberFormat="1" applyFill="1" applyBorder="1" applyAlignment="1">
      <alignment horizontal="center" vertical="center"/>
    </xf>
    <xf numFmtId="186" fontId="14" fillId="2" borderId="1" xfId="0" applyNumberFormat="1" applyFont="1" applyFill="1" applyBorder="1" applyAlignment="1">
      <alignment horizontal="center" vertical="center" wrapText="1"/>
    </xf>
    <xf numFmtId="186" fontId="0" fillId="2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86" fontId="0" fillId="4" borderId="1" xfId="0" applyNumberFormat="1" applyFill="1" applyBorder="1" applyAlignment="1">
      <alignment horizontal="center" vertical="center"/>
    </xf>
    <xf numFmtId="10" fontId="0" fillId="4" borderId="1" xfId="1" applyNumberFormat="1" applyFont="1" applyFill="1" applyBorder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43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86" fontId="14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0" borderId="0" xfId="10" applyFont="1" applyAlignment="1">
      <alignment horizontal="center" vertical="center" wrapText="1"/>
    </xf>
    <xf numFmtId="178" fontId="12" fillId="0" borderId="0" xfId="10" applyNumberFormat="1" applyFont="1" applyAlignment="1">
      <alignment horizontal="center" vertical="center" wrapText="1"/>
    </xf>
    <xf numFmtId="10" fontId="12" fillId="0" borderId="0" xfId="10" applyNumberFormat="1" applyFont="1" applyAlignment="1">
      <alignment horizontal="center" vertical="center" wrapText="1"/>
    </xf>
    <xf numFmtId="0" fontId="12" fillId="0" borderId="10" xfId="10" applyFont="1" applyBorder="1" applyAlignment="1">
      <alignment horizontal="center" vertical="center" wrapText="1"/>
    </xf>
    <xf numFmtId="178" fontId="8" fillId="0" borderId="6" xfId="0" applyNumberFormat="1" applyFont="1" applyFill="1" applyBorder="1" applyAlignment="1">
      <alignment horizontal="center" vertical="center" wrapText="1"/>
    </xf>
    <xf numFmtId="178" fontId="8" fillId="0" borderId="7" xfId="0" applyNumberFormat="1" applyFont="1" applyFill="1" applyBorder="1" applyAlignment="1">
      <alignment horizontal="center" vertical="center" wrapText="1"/>
    </xf>
    <xf numFmtId="178" fontId="8" fillId="0" borderId="8" xfId="0" applyNumberFormat="1" applyFont="1" applyFill="1" applyBorder="1" applyAlignment="1">
      <alignment horizontal="center" vertical="center" wrapText="1"/>
    </xf>
    <xf numFmtId="0" fontId="11" fillId="0" borderId="2" xfId="10" applyBorder="1" applyAlignment="1">
      <alignment horizontal="center" vertical="center" wrapText="1"/>
    </xf>
    <xf numFmtId="0" fontId="11" fillId="0" borderId="5" xfId="10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 wrapText="1"/>
    </xf>
    <xf numFmtId="1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183" fontId="8" fillId="0" borderId="1" xfId="0" applyNumberFormat="1" applyFont="1" applyFill="1" applyBorder="1" applyAlignment="1">
      <alignment horizontal="center" vertical="center" wrapText="1"/>
    </xf>
    <xf numFmtId="0" fontId="8" fillId="0" borderId="2" xfId="11" applyFont="1" applyFill="1" applyBorder="1" applyAlignment="1" applyProtection="1">
      <alignment horizontal="center" vertical="center" wrapText="1"/>
      <protection locked="0"/>
    </xf>
    <xf numFmtId="0" fontId="8" fillId="0" borderId="5" xfId="11" applyFont="1" applyFill="1" applyBorder="1" applyAlignment="1" applyProtection="1">
      <alignment horizontal="center" vertical="center" wrapText="1"/>
      <protection locked="0"/>
    </xf>
    <xf numFmtId="183" fontId="8" fillId="0" borderId="2" xfId="11" applyNumberFormat="1" applyFont="1" applyFill="1" applyBorder="1" applyAlignment="1" applyProtection="1">
      <alignment horizontal="center" vertical="center" wrapText="1"/>
      <protection locked="0"/>
    </xf>
    <xf numFmtId="183" fontId="8" fillId="0" borderId="5" xfId="11" applyNumberFormat="1" applyFont="1" applyFill="1" applyBorder="1" applyAlignment="1" applyProtection="1">
      <alignment horizontal="center" vertical="center" wrapText="1"/>
      <protection locked="0"/>
    </xf>
    <xf numFmtId="184" fontId="8" fillId="0" borderId="2" xfId="11" applyNumberFormat="1" applyFont="1" applyFill="1" applyBorder="1" applyAlignment="1" applyProtection="1">
      <alignment horizontal="center" vertical="center" wrapText="1"/>
      <protection locked="0"/>
    </xf>
    <xf numFmtId="184" fontId="8" fillId="0" borderId="5" xfId="11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13" fillId="0" borderId="5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1" applyNumberFormat="1" applyFont="1" applyFill="1" applyBorder="1" applyAlignment="1" applyProtection="1">
      <alignment horizontal="center" vertical="center" wrapText="1"/>
      <protection locked="0"/>
    </xf>
    <xf numFmtId="181" fontId="8" fillId="0" borderId="3" xfId="8" applyNumberFormat="1" applyFont="1" applyFill="1" applyBorder="1" applyAlignment="1">
      <alignment horizontal="left" vertical="center" wrapText="1"/>
    </xf>
    <xf numFmtId="181" fontId="8" fillId="0" borderId="4" xfId="8" applyNumberFormat="1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</cellXfs>
  <cellStyles count="12">
    <cellStyle name="_x000a_mouse.drv=lm" xfId="2"/>
    <cellStyle name="BOM_Level_Below3 2" xfId="3"/>
    <cellStyle name="BOM_Level_Below3 4" xfId="4"/>
    <cellStyle name="BOM_Level_Below3 4 2" xfId="5"/>
    <cellStyle name="RowLevel_1" xfId="6"/>
    <cellStyle name="百分比" xfId="1" builtinId="5"/>
    <cellStyle name="常规" xfId="0" builtinId="0"/>
    <cellStyle name="常规 2" xfId="7"/>
    <cellStyle name="常规 3" xfId="8"/>
    <cellStyle name="常规 41" xfId="9"/>
    <cellStyle name="常规 42" xfId="10"/>
    <cellStyle name="样式 1" xfId="11"/>
  </cellStyles>
  <dxfs count="21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374650</xdr:colOff>
      <xdr:row>2</xdr:row>
      <xdr:rowOff>229870</xdr:rowOff>
    </xdr:from>
    <xdr:to>
      <xdr:col>40</xdr:col>
      <xdr:colOff>419100</xdr:colOff>
      <xdr:row>7</xdr:row>
      <xdr:rowOff>130810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8195" y="585470"/>
          <a:ext cx="8216900" cy="2314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24</xdr:col>
      <xdr:colOff>433070</xdr:colOff>
      <xdr:row>10</xdr:row>
      <xdr:rowOff>166370</xdr:rowOff>
    </xdr:from>
    <xdr:to>
      <xdr:col>34</xdr:col>
      <xdr:colOff>536575</xdr:colOff>
      <xdr:row>28</xdr:row>
      <xdr:rowOff>19050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92215" y="3874770"/>
          <a:ext cx="6688455" cy="3053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11</xdr:row>
      <xdr:rowOff>77470</xdr:rowOff>
    </xdr:from>
    <xdr:to>
      <xdr:col>24</xdr:col>
      <xdr:colOff>293370</xdr:colOff>
      <xdr:row>28</xdr:row>
      <xdr:rowOff>95250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" y="3963670"/>
          <a:ext cx="6151880" cy="3040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287193</xdr:colOff>
      <xdr:row>13</xdr:row>
      <xdr:rowOff>130787</xdr:rowOff>
    </xdr:from>
    <xdr:to>
      <xdr:col>8</xdr:col>
      <xdr:colOff>572943</xdr:colOff>
      <xdr:row>13</xdr:row>
      <xdr:rowOff>464162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2980" y="6298565"/>
          <a:ext cx="285750" cy="31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136071</xdr:colOff>
      <xdr:row>14</xdr:row>
      <xdr:rowOff>122465</xdr:rowOff>
    </xdr:from>
    <xdr:to>
      <xdr:col>8</xdr:col>
      <xdr:colOff>686640</xdr:colOff>
      <xdr:row>14</xdr:row>
      <xdr:rowOff>326572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1850" y="6736080"/>
          <a:ext cx="475615" cy="204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231322</xdr:colOff>
      <xdr:row>15</xdr:row>
      <xdr:rowOff>136071</xdr:rowOff>
    </xdr:from>
    <xdr:to>
      <xdr:col>8</xdr:col>
      <xdr:colOff>598714</xdr:colOff>
      <xdr:row>15</xdr:row>
      <xdr:rowOff>476250</xdr:rowOff>
    </xdr:to>
    <xdr:pic>
      <xdr:nvPicPr>
        <xdr:cNvPr id="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737100" y="7195820"/>
          <a:ext cx="367030" cy="309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163286</xdr:colOff>
      <xdr:row>16</xdr:row>
      <xdr:rowOff>81643</xdr:rowOff>
    </xdr:from>
    <xdr:to>
      <xdr:col>8</xdr:col>
      <xdr:colOff>625929</xdr:colOff>
      <xdr:row>16</xdr:row>
      <xdr:rowOff>489858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9155" y="7586980"/>
          <a:ext cx="448310" cy="364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181535</xdr:colOff>
      <xdr:row>4</xdr:row>
      <xdr:rowOff>125506</xdr:rowOff>
    </xdr:from>
    <xdr:to>
      <xdr:col>8</xdr:col>
      <xdr:colOff>603358</xdr:colOff>
      <xdr:row>4</xdr:row>
      <xdr:rowOff>550048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6935" y="2281555"/>
          <a:ext cx="422275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181535</xdr:colOff>
      <xdr:row>3</xdr:row>
      <xdr:rowOff>125506</xdr:rowOff>
    </xdr:from>
    <xdr:to>
      <xdr:col>8</xdr:col>
      <xdr:colOff>603358</xdr:colOff>
      <xdr:row>3</xdr:row>
      <xdr:rowOff>550048</xdr:rowOff>
    </xdr:to>
    <xdr:pic>
      <xdr:nvPicPr>
        <xdr:cNvPr id="7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6935" y="1835785"/>
          <a:ext cx="422275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181535</xdr:colOff>
      <xdr:row>7</xdr:row>
      <xdr:rowOff>125506</xdr:rowOff>
    </xdr:from>
    <xdr:to>
      <xdr:col>8</xdr:col>
      <xdr:colOff>603358</xdr:colOff>
      <xdr:row>7</xdr:row>
      <xdr:rowOff>550048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6935" y="3618865"/>
          <a:ext cx="422275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181535</xdr:colOff>
      <xdr:row>11</xdr:row>
      <xdr:rowOff>125506</xdr:rowOff>
    </xdr:from>
    <xdr:to>
      <xdr:col>8</xdr:col>
      <xdr:colOff>603358</xdr:colOff>
      <xdr:row>11</xdr:row>
      <xdr:rowOff>550048</xdr:rowOff>
    </xdr:to>
    <xdr:pic>
      <xdr:nvPicPr>
        <xdr:cNvPr id="9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6935" y="5401945"/>
          <a:ext cx="422275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181535</xdr:colOff>
      <xdr:row>8</xdr:row>
      <xdr:rowOff>125506</xdr:rowOff>
    </xdr:from>
    <xdr:to>
      <xdr:col>8</xdr:col>
      <xdr:colOff>603358</xdr:colOff>
      <xdr:row>8</xdr:row>
      <xdr:rowOff>550048</xdr:rowOff>
    </xdr:to>
    <xdr:pic>
      <xdr:nvPicPr>
        <xdr:cNvPr id="10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6935" y="4064635"/>
          <a:ext cx="422275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181535</xdr:colOff>
      <xdr:row>6</xdr:row>
      <xdr:rowOff>125506</xdr:rowOff>
    </xdr:from>
    <xdr:to>
      <xdr:col>8</xdr:col>
      <xdr:colOff>603358</xdr:colOff>
      <xdr:row>6</xdr:row>
      <xdr:rowOff>550048</xdr:rowOff>
    </xdr:to>
    <xdr:pic>
      <xdr:nvPicPr>
        <xdr:cNvPr id="11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6935" y="3173095"/>
          <a:ext cx="422275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181535</xdr:colOff>
      <xdr:row>5</xdr:row>
      <xdr:rowOff>125506</xdr:rowOff>
    </xdr:from>
    <xdr:to>
      <xdr:col>8</xdr:col>
      <xdr:colOff>603358</xdr:colOff>
      <xdr:row>5</xdr:row>
      <xdr:rowOff>550048</xdr:rowOff>
    </xdr:to>
    <xdr:pic>
      <xdr:nvPicPr>
        <xdr:cNvPr id="12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6935" y="2727325"/>
          <a:ext cx="422275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181535</xdr:colOff>
      <xdr:row>9</xdr:row>
      <xdr:rowOff>125506</xdr:rowOff>
    </xdr:from>
    <xdr:to>
      <xdr:col>8</xdr:col>
      <xdr:colOff>603358</xdr:colOff>
      <xdr:row>9</xdr:row>
      <xdr:rowOff>550048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6935" y="4510405"/>
          <a:ext cx="422275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181535</xdr:colOff>
      <xdr:row>10</xdr:row>
      <xdr:rowOff>125506</xdr:rowOff>
    </xdr:from>
    <xdr:to>
      <xdr:col>8</xdr:col>
      <xdr:colOff>603358</xdr:colOff>
      <xdr:row>10</xdr:row>
      <xdr:rowOff>550048</xdr:rowOff>
    </xdr:to>
    <xdr:pic>
      <xdr:nvPicPr>
        <xdr:cNvPr id="14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6935" y="4956175"/>
          <a:ext cx="422275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99695</xdr:colOff>
      <xdr:row>3</xdr:row>
      <xdr:rowOff>121920</xdr:rowOff>
    </xdr:from>
    <xdr:to>
      <xdr:col>9</xdr:col>
      <xdr:colOff>614045</xdr:colOff>
      <xdr:row>3</xdr:row>
      <xdr:rowOff>466725</xdr:rowOff>
    </xdr:to>
    <xdr:pic>
      <xdr:nvPicPr>
        <xdr:cNvPr id="2" name="Picture 8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608955" y="1858010"/>
          <a:ext cx="310515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195405</xdr:colOff>
      <xdr:row>1</xdr:row>
      <xdr:rowOff>37185</xdr:rowOff>
    </xdr:from>
    <xdr:to>
      <xdr:col>9</xdr:col>
      <xdr:colOff>503464</xdr:colOff>
      <xdr:row>1</xdr:row>
      <xdr:rowOff>546153</xdr:rowOff>
    </xdr:to>
    <xdr:pic>
      <xdr:nvPicPr>
        <xdr:cNvPr id="4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04205" y="353695"/>
          <a:ext cx="215265" cy="50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A10"/>
  <sheetViews>
    <sheetView tabSelected="1" topLeftCell="B3" workbookViewId="0">
      <selection activeCell="C7" sqref="C7"/>
    </sheetView>
  </sheetViews>
  <sheetFormatPr defaultColWidth="9" defaultRowHeight="13.5" x14ac:dyDescent="0.15"/>
  <cols>
    <col min="1" max="1" width="2.125" style="64" customWidth="1"/>
    <col min="2" max="2" width="11.375" style="64" customWidth="1"/>
    <col min="3" max="3" width="14.75" style="64" customWidth="1"/>
    <col min="4" max="4" width="10" style="65" customWidth="1"/>
    <col min="5" max="5" width="10.875" style="65" customWidth="1"/>
    <col min="6" max="6" width="10" style="65" customWidth="1"/>
    <col min="7" max="12" width="10" style="65" hidden="1" customWidth="1"/>
    <col min="13" max="13" width="14.75" style="64" customWidth="1"/>
    <col min="14" max="14" width="10" style="64" customWidth="1"/>
    <col min="15" max="22" width="10" style="64" hidden="1" customWidth="1"/>
    <col min="23" max="24" width="9" style="64" hidden="1" customWidth="1"/>
    <col min="25" max="25" width="9" style="66" customWidth="1"/>
    <col min="26" max="26" width="13.25" style="64" customWidth="1"/>
    <col min="27" max="16384" width="9" style="64"/>
  </cols>
  <sheetData>
    <row r="3" spans="2:27" s="63" customFormat="1" ht="26.1" customHeight="1" x14ac:dyDescent="0.15">
      <c r="B3" s="88" t="s">
        <v>0</v>
      </c>
      <c r="C3" s="88" t="s">
        <v>1</v>
      </c>
      <c r="D3" s="86" t="s">
        <v>2</v>
      </c>
      <c r="E3" s="86"/>
      <c r="F3" s="86"/>
      <c r="G3" s="86"/>
      <c r="H3" s="86"/>
      <c r="I3" s="86"/>
      <c r="J3" s="86"/>
      <c r="K3" s="86"/>
      <c r="L3" s="86"/>
      <c r="M3" s="87" t="s">
        <v>3</v>
      </c>
      <c r="N3" s="87"/>
      <c r="O3" s="87"/>
      <c r="P3" s="87"/>
      <c r="Q3" s="87"/>
      <c r="R3" s="87"/>
      <c r="S3" s="87"/>
      <c r="T3" s="87"/>
      <c r="U3" s="89" t="s">
        <v>4</v>
      </c>
      <c r="V3" s="89" t="s">
        <v>5</v>
      </c>
      <c r="W3" s="90" t="s">
        <v>6</v>
      </c>
      <c r="X3" s="91" t="s">
        <v>7</v>
      </c>
      <c r="Y3" s="81"/>
    </row>
    <row r="4" spans="2:27" s="63" customFormat="1" ht="26.1" customHeight="1" x14ac:dyDescent="0.15">
      <c r="B4" s="88"/>
      <c r="C4" s="88"/>
      <c r="D4" s="67" t="s">
        <v>8</v>
      </c>
      <c r="E4" s="67" t="s">
        <v>9</v>
      </c>
      <c r="F4" s="68" t="s">
        <v>10</v>
      </c>
      <c r="G4" s="67" t="s">
        <v>11</v>
      </c>
      <c r="H4" s="67" t="s">
        <v>12</v>
      </c>
      <c r="I4" s="67" t="s">
        <v>13</v>
      </c>
      <c r="J4" s="67" t="s">
        <v>14</v>
      </c>
      <c r="K4" s="67" t="s">
        <v>15</v>
      </c>
      <c r="L4" s="67" t="s">
        <v>16</v>
      </c>
      <c r="M4" s="75" t="s">
        <v>17</v>
      </c>
      <c r="N4" s="68" t="s">
        <v>18</v>
      </c>
      <c r="O4" s="68" t="s">
        <v>11</v>
      </c>
      <c r="P4" s="68" t="s">
        <v>12</v>
      </c>
      <c r="Q4" s="68" t="s">
        <v>13</v>
      </c>
      <c r="R4" s="68" t="s">
        <v>14</v>
      </c>
      <c r="S4" s="68" t="s">
        <v>15</v>
      </c>
      <c r="T4" s="68" t="s">
        <v>16</v>
      </c>
      <c r="U4" s="89"/>
      <c r="V4" s="89"/>
      <c r="W4" s="90"/>
      <c r="X4" s="91"/>
      <c r="Y4" s="82" t="s">
        <v>19</v>
      </c>
      <c r="Z4" s="83" t="s">
        <v>20</v>
      </c>
      <c r="AA4" s="82" t="s">
        <v>21</v>
      </c>
    </row>
    <row r="5" spans="2:27" ht="45.95" customHeight="1" x14ac:dyDescent="0.15">
      <c r="B5" s="69" t="s">
        <v>22</v>
      </c>
      <c r="C5" s="70" t="s">
        <v>23</v>
      </c>
      <c r="D5" s="71">
        <v>33.778677539682498</v>
      </c>
      <c r="E5" s="71">
        <v>1.25</v>
      </c>
      <c r="F5" s="72">
        <v>1.38</v>
      </c>
      <c r="G5" s="73">
        <v>23.32</v>
      </c>
      <c r="H5" s="73">
        <v>3.19</v>
      </c>
      <c r="I5" s="73">
        <v>2.85</v>
      </c>
      <c r="J5" s="73">
        <v>3.23</v>
      </c>
      <c r="K5" s="73">
        <v>0.28000000000000003</v>
      </c>
      <c r="L5" s="73">
        <v>0.91</v>
      </c>
      <c r="M5" s="76">
        <f>O5+P5+Q5+R5+S5+T5</f>
        <v>31.042899999999999</v>
      </c>
      <c r="N5" s="77">
        <v>1.3144</v>
      </c>
      <c r="O5" s="74">
        <f>16*N5+0.95</f>
        <v>21.980399999999999</v>
      </c>
      <c r="P5" s="74">
        <f>Sheet3!AX2</f>
        <v>2.3086000000000002</v>
      </c>
      <c r="Q5" s="74">
        <v>2.85</v>
      </c>
      <c r="R5" s="74">
        <f>(O5+P5+Q5)*0.1</f>
        <v>2.7139000000000002</v>
      </c>
      <c r="S5" s="74">
        <v>0.28000000000000003</v>
      </c>
      <c r="T5" s="74">
        <v>0.91</v>
      </c>
      <c r="U5" s="78">
        <f>D5-M5</f>
        <v>2.7357775396825001</v>
      </c>
      <c r="V5" s="79">
        <f>U5/M5</f>
        <v>8.8128929310164306E-2</v>
      </c>
      <c r="W5" s="80">
        <f>G5-O5</f>
        <v>1.3395999999999999</v>
      </c>
      <c r="X5" s="80">
        <f>H5-P5</f>
        <v>0.88139999999999996</v>
      </c>
      <c r="Y5" s="84" t="s">
        <v>24</v>
      </c>
      <c r="Z5" s="85">
        <v>1.216</v>
      </c>
      <c r="AA5" s="85">
        <f t="shared" ref="AA5:AA8" si="0">Z5*1.08</f>
        <v>1.31328</v>
      </c>
    </row>
    <row r="6" spans="2:27" ht="45.95" customHeight="1" x14ac:dyDescent="0.15">
      <c r="B6" s="69" t="s">
        <v>25</v>
      </c>
      <c r="C6" s="70" t="s">
        <v>26</v>
      </c>
      <c r="D6" s="71">
        <v>32.113677539682499</v>
      </c>
      <c r="E6" s="71">
        <v>1.25</v>
      </c>
      <c r="F6" s="74">
        <v>1.38</v>
      </c>
      <c r="G6" s="73">
        <v>23.32</v>
      </c>
      <c r="H6" s="73">
        <v>1.69</v>
      </c>
      <c r="I6" s="73">
        <v>2.85</v>
      </c>
      <c r="J6" s="73">
        <v>3.06</v>
      </c>
      <c r="K6" s="73">
        <v>0.28000000000000003</v>
      </c>
      <c r="L6" s="73">
        <v>0.91</v>
      </c>
      <c r="M6" s="76">
        <f>O6+P6+Q6+R6+S6+T6</f>
        <v>29.447900000000001</v>
      </c>
      <c r="N6" s="77">
        <v>1.3144</v>
      </c>
      <c r="O6" s="74">
        <f>16*N6+0.95</f>
        <v>21.980399999999999</v>
      </c>
      <c r="P6" s="74">
        <f>Sheet3!AX6+Sheet3!AX5</f>
        <v>0.85860000000000003</v>
      </c>
      <c r="Q6" s="74">
        <v>2.85</v>
      </c>
      <c r="R6" s="74">
        <f t="shared" ref="R6:R8" si="1">(O6+P6+Q6)*0.1</f>
        <v>2.5689000000000002</v>
      </c>
      <c r="S6" s="74">
        <v>0.28000000000000003</v>
      </c>
      <c r="T6" s="74">
        <v>0.91</v>
      </c>
      <c r="U6" s="78">
        <f>D6-M6</f>
        <v>2.6657775396824999</v>
      </c>
      <c r="V6" s="79">
        <f>U6/M6</f>
        <v>9.0525217067515804E-2</v>
      </c>
      <c r="W6" s="80">
        <f t="shared" ref="W6:W8" si="2">G6-O6</f>
        <v>1.3395999999999999</v>
      </c>
      <c r="X6" s="80">
        <f t="shared" ref="X6:X8" si="3">H6-P6</f>
        <v>0.83140000000000003</v>
      </c>
      <c r="Y6" s="84" t="s">
        <v>24</v>
      </c>
      <c r="Z6" s="85">
        <v>1.218</v>
      </c>
      <c r="AA6" s="85">
        <f t="shared" si="0"/>
        <v>1.3154399999999999</v>
      </c>
    </row>
    <row r="7" spans="2:27" ht="45.95" customHeight="1" x14ac:dyDescent="0.15">
      <c r="B7" s="69" t="s">
        <v>27</v>
      </c>
      <c r="C7" s="118" t="s">
        <v>173</v>
      </c>
      <c r="D7" s="71">
        <v>24.401995873015899</v>
      </c>
      <c r="E7" s="71">
        <v>0.89</v>
      </c>
      <c r="F7" s="74">
        <v>1.02</v>
      </c>
      <c r="G7" s="73">
        <v>17.239999999999998</v>
      </c>
      <c r="H7" s="73">
        <v>0.85</v>
      </c>
      <c r="I7" s="73">
        <v>2.85</v>
      </c>
      <c r="J7" s="73">
        <v>2.2999999999999998</v>
      </c>
      <c r="K7" s="73">
        <v>0.20833333333333301</v>
      </c>
      <c r="L7" s="73">
        <v>0.95486111111111105</v>
      </c>
      <c r="M7" s="76">
        <f>O7+P7+Q7+R7+S7+T7</f>
        <v>20.717994590476199</v>
      </c>
      <c r="N7" s="77">
        <v>0.90428399999999998</v>
      </c>
      <c r="O7" s="74">
        <f>16*N7+0.95</f>
        <v>15.418544000000001</v>
      </c>
      <c r="P7" s="74">
        <f>明细!BA14+明细!BA15+明细!BA16+明细!BA17</f>
        <v>0.42420000000000002</v>
      </c>
      <c r="Q7" s="74">
        <v>2.3478571428571402</v>
      </c>
      <c r="R7" s="74">
        <f t="shared" si="1"/>
        <v>1.8190601142857099</v>
      </c>
      <c r="S7" s="74">
        <v>0.20833333333333301</v>
      </c>
      <c r="T7" s="74">
        <v>0.5</v>
      </c>
      <c r="U7" s="78">
        <f>D7-M7</f>
        <v>3.6840012825397102</v>
      </c>
      <c r="V7" s="79">
        <f>U7/M7</f>
        <v>0.17781649987654699</v>
      </c>
      <c r="W7" s="80">
        <f t="shared" si="2"/>
        <v>1.821456</v>
      </c>
      <c r="X7" s="80">
        <f t="shared" si="3"/>
        <v>0.42580000000000001</v>
      </c>
      <c r="Y7" s="84" t="s">
        <v>28</v>
      </c>
      <c r="Z7" s="85">
        <v>0.76300000000000001</v>
      </c>
      <c r="AA7" s="85">
        <f>Z7*1.08</f>
        <v>0.82403999999999999</v>
      </c>
    </row>
    <row r="8" spans="2:27" ht="45.95" customHeight="1" x14ac:dyDescent="0.15">
      <c r="B8" s="69" t="s">
        <v>29</v>
      </c>
      <c r="C8" s="118" t="s">
        <v>174</v>
      </c>
      <c r="D8" s="71">
        <v>21.973315873015899</v>
      </c>
      <c r="E8" s="71">
        <v>0.77</v>
      </c>
      <c r="F8" s="74">
        <v>0.89</v>
      </c>
      <c r="G8" s="73">
        <v>15.05</v>
      </c>
      <c r="H8" s="73">
        <v>0.85</v>
      </c>
      <c r="I8" s="73">
        <v>2.85</v>
      </c>
      <c r="J8" s="73">
        <v>2.06</v>
      </c>
      <c r="K8" s="73">
        <v>0.20833333333333301</v>
      </c>
      <c r="L8" s="73">
        <v>0.95486111111111105</v>
      </c>
      <c r="M8" s="76">
        <f>O8+P8+Q8+R8+S8+T8</f>
        <v>20.717994590476199</v>
      </c>
      <c r="N8" s="77">
        <v>0.90428399999999998</v>
      </c>
      <c r="O8" s="74">
        <f>16*N8+0.95</f>
        <v>15.418544000000001</v>
      </c>
      <c r="P8" s="74">
        <f>P7</f>
        <v>0.42420000000000002</v>
      </c>
      <c r="Q8" s="74">
        <v>2.3478571428571402</v>
      </c>
      <c r="R8" s="74">
        <f t="shared" si="1"/>
        <v>1.8190601142857099</v>
      </c>
      <c r="S8" s="74">
        <v>0.20833333333333301</v>
      </c>
      <c r="T8" s="74">
        <v>0.5</v>
      </c>
      <c r="U8" s="78">
        <f>D8-M8</f>
        <v>1.25532128253971</v>
      </c>
      <c r="V8" s="79">
        <f>U8/M8</f>
        <v>6.0590868341898599E-2</v>
      </c>
      <c r="W8" s="80">
        <f t="shared" si="2"/>
        <v>-0.36854399999999798</v>
      </c>
      <c r="X8" s="80">
        <f t="shared" si="3"/>
        <v>0.42580000000000001</v>
      </c>
      <c r="Y8" s="84" t="s">
        <v>28</v>
      </c>
      <c r="Z8" s="85">
        <v>0.88500000000000001</v>
      </c>
      <c r="AA8" s="85">
        <f t="shared" si="0"/>
        <v>0.95579999999999998</v>
      </c>
    </row>
    <row r="10" spans="2:27" x14ac:dyDescent="0.15">
      <c r="Z10" s="64" t="s">
        <v>30</v>
      </c>
    </row>
  </sheetData>
  <mergeCells count="8">
    <mergeCell ref="V3:V4"/>
    <mergeCell ref="W3:W4"/>
    <mergeCell ref="X3:X4"/>
    <mergeCell ref="D3:L3"/>
    <mergeCell ref="M3:T3"/>
    <mergeCell ref="B3:B4"/>
    <mergeCell ref="C3:C4"/>
    <mergeCell ref="U3:U4"/>
  </mergeCells>
  <phoneticPr fontId="19" type="noConversion"/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3"/>
  <sheetViews>
    <sheetView zoomScale="70" zoomScaleNormal="70" workbookViewId="0">
      <selection activeCell="AE19" sqref="AE19"/>
    </sheetView>
  </sheetViews>
  <sheetFormatPr defaultColWidth="9" defaultRowHeight="13.5" outlineLevelCol="1" x14ac:dyDescent="0.15"/>
  <cols>
    <col min="1" max="1" width="4.625" style="36" customWidth="1"/>
    <col min="2" max="2" width="5" style="36" customWidth="1"/>
    <col min="3" max="3" width="5.125" style="36" customWidth="1"/>
    <col min="4" max="4" width="17.75" style="36" customWidth="1"/>
    <col min="5" max="5" width="32" style="37" customWidth="1"/>
    <col min="6" max="6" width="18" style="36" hidden="1" customWidth="1" outlineLevel="1"/>
    <col min="7" max="7" width="6.125" style="36" hidden="1" customWidth="1" outlineLevel="1"/>
    <col min="8" max="8" width="5.375" style="36" hidden="1" customWidth="1" outlineLevel="1"/>
    <col min="9" max="9" width="8.75" style="36" customWidth="1" collapsed="1"/>
    <col min="10" max="10" width="5.125" style="36" customWidth="1" outlineLevel="1"/>
    <col min="11" max="11" width="12.5" style="36" customWidth="1" outlineLevel="1"/>
    <col min="12" max="12" width="5.375" style="36" customWidth="1" outlineLevel="1"/>
    <col min="13" max="14" width="9" style="36" customWidth="1" outlineLevel="1"/>
    <col min="15" max="15" width="7.375" style="36" customWidth="1"/>
    <col min="16" max="17" width="8.375" style="36" customWidth="1" outlineLevel="1"/>
    <col min="18" max="18" width="12.5" style="36" customWidth="1" outlineLevel="1"/>
    <col min="19" max="19" width="11.375" style="36" customWidth="1" outlineLevel="1"/>
    <col min="20" max="20" width="7.375" style="36" customWidth="1" outlineLevel="1"/>
    <col min="21" max="21" width="10.75" style="36" customWidth="1"/>
    <col min="22" max="22" width="7.125" style="36" customWidth="1"/>
    <col min="23" max="25" width="6.375" style="36" customWidth="1"/>
    <col min="26" max="26" width="11.625" style="36" customWidth="1"/>
    <col min="27" max="30" width="11.625" style="36" customWidth="1" outlineLevel="1"/>
    <col min="31" max="31" width="11.625" style="38" customWidth="1" outlineLevel="1"/>
    <col min="32" max="32" width="11.625" style="39" customWidth="1" outlineLevel="1"/>
    <col min="33" max="34" width="11.625" style="36" customWidth="1" outlineLevel="1"/>
    <col min="35" max="36" width="11.625" style="36" customWidth="1"/>
    <col min="37" max="45" width="11.625" style="36" customWidth="1" outlineLevel="1"/>
    <col min="46" max="47" width="6.375" style="36" customWidth="1"/>
    <col min="48" max="48" width="7.25" style="36" customWidth="1"/>
    <col min="49" max="49" width="7.5" style="36" customWidth="1"/>
    <col min="50" max="50" width="15.375" style="35" customWidth="1"/>
    <col min="51" max="51" width="16.875" style="35" customWidth="1"/>
    <col min="52" max="52" width="16.875" style="36" customWidth="1"/>
    <col min="53" max="62" width="15.625" style="36" customWidth="1"/>
    <col min="63" max="16384" width="9" style="36"/>
  </cols>
  <sheetData>
    <row r="1" spans="1:53" ht="64.5" customHeight="1" x14ac:dyDescent="0.15">
      <c r="A1" s="92" t="s">
        <v>31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3"/>
      <c r="AF1" s="94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5"/>
      <c r="AV1" s="44"/>
      <c r="AW1" s="42"/>
      <c r="AX1" s="62"/>
      <c r="AY1" s="62"/>
      <c r="AZ1" s="44"/>
    </row>
    <row r="2" spans="1:53" ht="35.1" customHeight="1" x14ac:dyDescent="0.15">
      <c r="A2" s="99" t="s">
        <v>32</v>
      </c>
      <c r="B2" s="99" t="s">
        <v>33</v>
      </c>
      <c r="C2" s="99" t="s">
        <v>19</v>
      </c>
      <c r="D2" s="99" t="s">
        <v>34</v>
      </c>
      <c r="E2" s="99" t="s">
        <v>35</v>
      </c>
      <c r="F2" s="99" t="s">
        <v>36</v>
      </c>
      <c r="G2" s="99" t="s">
        <v>37</v>
      </c>
      <c r="H2" s="99" t="s">
        <v>38</v>
      </c>
      <c r="I2" s="99" t="s">
        <v>39</v>
      </c>
      <c r="J2" s="99" t="s">
        <v>40</v>
      </c>
      <c r="K2" s="99" t="s">
        <v>41</v>
      </c>
      <c r="L2" s="99" t="s">
        <v>42</v>
      </c>
      <c r="M2" s="99" t="s">
        <v>43</v>
      </c>
      <c r="N2" s="99" t="s">
        <v>44</v>
      </c>
      <c r="O2" s="99" t="s">
        <v>45</v>
      </c>
      <c r="P2" s="99" t="s">
        <v>46</v>
      </c>
      <c r="Q2" s="99" t="s">
        <v>47</v>
      </c>
      <c r="R2" s="99" t="s">
        <v>48</v>
      </c>
      <c r="S2" s="99" t="s">
        <v>49</v>
      </c>
      <c r="T2" s="99" t="s">
        <v>50</v>
      </c>
      <c r="U2" s="99" t="s">
        <v>51</v>
      </c>
      <c r="V2" s="99" t="s">
        <v>52</v>
      </c>
      <c r="W2" s="99" t="s">
        <v>53</v>
      </c>
      <c r="X2" s="99" t="s">
        <v>54</v>
      </c>
      <c r="Y2" s="99" t="s">
        <v>55</v>
      </c>
      <c r="Z2" s="101" t="s">
        <v>56</v>
      </c>
      <c r="AA2" s="101" t="s">
        <v>57</v>
      </c>
      <c r="AB2" s="96" t="s">
        <v>58</v>
      </c>
      <c r="AC2" s="97"/>
      <c r="AD2" s="98"/>
      <c r="AE2" s="102" t="s">
        <v>59</v>
      </c>
      <c r="AF2" s="103" t="s">
        <v>60</v>
      </c>
      <c r="AG2" s="104" t="s">
        <v>61</v>
      </c>
      <c r="AH2" s="105" t="s">
        <v>62</v>
      </c>
      <c r="AI2" s="106" t="s">
        <v>63</v>
      </c>
      <c r="AJ2" s="106" t="s">
        <v>64</v>
      </c>
      <c r="AK2" s="108" t="s">
        <v>65</v>
      </c>
      <c r="AL2" s="110" t="s">
        <v>66</v>
      </c>
      <c r="AM2" s="110" t="s">
        <v>11</v>
      </c>
      <c r="AN2" s="112" t="s">
        <v>67</v>
      </c>
      <c r="AO2" s="110" t="s">
        <v>68</v>
      </c>
      <c r="AP2" s="114" t="s">
        <v>69</v>
      </c>
      <c r="AQ2" s="110" t="s">
        <v>70</v>
      </c>
      <c r="AR2" s="108" t="s">
        <v>71</v>
      </c>
      <c r="AS2" s="108" t="s">
        <v>72</v>
      </c>
      <c r="AT2" s="40" t="s">
        <v>73</v>
      </c>
      <c r="AU2" s="40" t="s">
        <v>74</v>
      </c>
      <c r="AV2" s="44" t="s">
        <v>75</v>
      </c>
      <c r="AW2" s="42" t="s">
        <v>76</v>
      </c>
      <c r="AX2" s="46" t="s">
        <v>29</v>
      </c>
      <c r="AY2" s="46" t="s">
        <v>27</v>
      </c>
      <c r="AZ2" s="44" t="s">
        <v>77</v>
      </c>
    </row>
    <row r="3" spans="1:53" ht="35.1" customHeight="1" x14ac:dyDescent="0.15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1"/>
      <c r="AA3" s="101"/>
      <c r="AB3" s="53" t="s">
        <v>78</v>
      </c>
      <c r="AC3" s="53" t="s">
        <v>79</v>
      </c>
      <c r="AD3" s="53" t="s">
        <v>80</v>
      </c>
      <c r="AE3" s="102"/>
      <c r="AF3" s="103"/>
      <c r="AG3" s="104"/>
      <c r="AH3" s="105"/>
      <c r="AI3" s="107"/>
      <c r="AJ3" s="107"/>
      <c r="AK3" s="109"/>
      <c r="AL3" s="111"/>
      <c r="AM3" s="111"/>
      <c r="AN3" s="113"/>
      <c r="AO3" s="111"/>
      <c r="AP3" s="115"/>
      <c r="AQ3" s="111"/>
      <c r="AR3" s="109"/>
      <c r="AS3" s="109"/>
      <c r="AT3" s="40"/>
      <c r="AU3" s="40"/>
      <c r="AV3" s="44"/>
      <c r="AW3" s="42"/>
      <c r="AX3" s="62"/>
      <c r="AY3" s="62"/>
      <c r="AZ3" s="44"/>
    </row>
    <row r="4" spans="1:53" ht="35.1" customHeight="1" x14ac:dyDescent="0.15">
      <c r="A4" s="40">
        <f t="shared" ref="A4:A17" si="0">ROW()-3</f>
        <v>1</v>
      </c>
      <c r="B4" s="40">
        <v>1</v>
      </c>
      <c r="C4" s="41" t="s">
        <v>81</v>
      </c>
      <c r="D4" s="42" t="s">
        <v>76</v>
      </c>
      <c r="E4" s="43" t="s">
        <v>82</v>
      </c>
      <c r="F4" s="44" t="s">
        <v>83</v>
      </c>
      <c r="G4" s="44" t="s">
        <v>84</v>
      </c>
      <c r="H4" s="44" t="s">
        <v>85</v>
      </c>
      <c r="I4" s="44"/>
      <c r="J4" s="44" t="s">
        <v>86</v>
      </c>
      <c r="K4" s="44" t="s">
        <v>75</v>
      </c>
      <c r="L4" s="44" t="s">
        <v>86</v>
      </c>
      <c r="M4" s="44" t="s">
        <v>87</v>
      </c>
      <c r="N4" s="44" t="s">
        <v>88</v>
      </c>
      <c r="O4" s="44" t="s">
        <v>89</v>
      </c>
      <c r="P4" s="44" t="s">
        <v>90</v>
      </c>
      <c r="Q4" s="44" t="s">
        <v>83</v>
      </c>
      <c r="R4" s="44" t="s">
        <v>83</v>
      </c>
      <c r="S4" s="44" t="s">
        <v>91</v>
      </c>
      <c r="T4" s="44" t="s">
        <v>92</v>
      </c>
      <c r="U4" s="50">
        <v>0.83730000000000004</v>
      </c>
      <c r="V4" s="44" t="s">
        <v>83</v>
      </c>
      <c r="W4" s="44" t="s">
        <v>83</v>
      </c>
      <c r="X4" s="44" t="s">
        <v>83</v>
      </c>
      <c r="Y4" s="44" t="s">
        <v>83</v>
      </c>
      <c r="Z4" s="44"/>
      <c r="AA4" s="44"/>
      <c r="AB4" s="44"/>
      <c r="AC4" s="44"/>
      <c r="AD4" s="44"/>
      <c r="AE4" s="54"/>
      <c r="AF4" s="55"/>
      <c r="AG4" s="44"/>
      <c r="AH4" s="44"/>
      <c r="AI4" s="58" t="s">
        <v>93</v>
      </c>
      <c r="AJ4" s="44" t="s">
        <v>94</v>
      </c>
      <c r="AK4" s="44"/>
      <c r="AL4" s="44"/>
      <c r="AM4" s="44"/>
      <c r="AN4" s="44"/>
      <c r="AO4" s="44"/>
      <c r="AP4" s="44"/>
      <c r="AQ4" s="44"/>
      <c r="AR4" s="44"/>
      <c r="AS4" s="44"/>
      <c r="AT4" s="44" t="s">
        <v>83</v>
      </c>
      <c r="AU4" s="44" t="s">
        <v>83</v>
      </c>
      <c r="AV4" s="40">
        <v>1</v>
      </c>
      <c r="AW4" s="40">
        <v>0</v>
      </c>
      <c r="AX4" s="49">
        <v>0</v>
      </c>
      <c r="AY4" s="49">
        <v>0</v>
      </c>
      <c r="AZ4" s="40">
        <v>0</v>
      </c>
    </row>
    <row r="5" spans="1:53" ht="35.1" customHeight="1" x14ac:dyDescent="0.15">
      <c r="A5" s="40">
        <f t="shared" si="0"/>
        <v>2</v>
      </c>
      <c r="B5" s="40">
        <v>1</v>
      </c>
      <c r="C5" s="41" t="s">
        <v>81</v>
      </c>
      <c r="D5" s="42" t="s">
        <v>75</v>
      </c>
      <c r="E5" s="43" t="s">
        <v>95</v>
      </c>
      <c r="F5" s="44" t="s">
        <v>83</v>
      </c>
      <c r="G5" s="44" t="s">
        <v>84</v>
      </c>
      <c r="H5" s="44" t="s">
        <v>85</v>
      </c>
      <c r="I5" s="44"/>
      <c r="J5" s="44" t="s">
        <v>86</v>
      </c>
      <c r="K5" s="44" t="s">
        <v>75</v>
      </c>
      <c r="L5" s="44" t="s">
        <v>86</v>
      </c>
      <c r="M5" s="44" t="s">
        <v>87</v>
      </c>
      <c r="N5" s="44" t="s">
        <v>88</v>
      </c>
      <c r="O5" s="44" t="s">
        <v>89</v>
      </c>
      <c r="P5" s="44" t="s">
        <v>90</v>
      </c>
      <c r="Q5" s="44" t="s">
        <v>83</v>
      </c>
      <c r="R5" s="44" t="s">
        <v>83</v>
      </c>
      <c r="S5" s="44" t="s">
        <v>91</v>
      </c>
      <c r="T5" s="44" t="s">
        <v>92</v>
      </c>
      <c r="U5" s="50">
        <v>0.83730000000000004</v>
      </c>
      <c r="V5" s="44" t="s">
        <v>83</v>
      </c>
      <c r="W5" s="44" t="s">
        <v>83</v>
      </c>
      <c r="X5" s="44" t="s">
        <v>83</v>
      </c>
      <c r="Y5" s="44" t="s">
        <v>83</v>
      </c>
      <c r="Z5" s="44"/>
      <c r="AA5" s="44"/>
      <c r="AB5" s="44"/>
      <c r="AC5" s="44"/>
      <c r="AD5" s="44"/>
      <c r="AE5" s="54"/>
      <c r="AF5" s="55"/>
      <c r="AG5" s="44"/>
      <c r="AH5" s="44"/>
      <c r="AI5" s="58" t="s">
        <v>93</v>
      </c>
      <c r="AJ5" s="44" t="s">
        <v>94</v>
      </c>
      <c r="AK5" s="44"/>
      <c r="AL5" s="44"/>
      <c r="AM5" s="44"/>
      <c r="AN5" s="44"/>
      <c r="AO5" s="44"/>
      <c r="AP5" s="44"/>
      <c r="AQ5" s="44"/>
      <c r="AR5" s="44"/>
      <c r="AS5" s="44"/>
      <c r="AT5" s="44" t="s">
        <v>83</v>
      </c>
      <c r="AU5" s="44" t="s">
        <v>83</v>
      </c>
      <c r="AV5" s="40">
        <v>0</v>
      </c>
      <c r="AW5" s="40">
        <v>1</v>
      </c>
      <c r="AX5" s="49">
        <v>0</v>
      </c>
      <c r="AY5" s="49">
        <v>0</v>
      </c>
      <c r="AZ5" s="40">
        <v>0</v>
      </c>
    </row>
    <row r="6" spans="1:53" s="35" customFormat="1" ht="35.1" customHeight="1" x14ac:dyDescent="0.15">
      <c r="A6" s="40">
        <f t="shared" si="0"/>
        <v>3</v>
      </c>
      <c r="B6" s="45">
        <v>1</v>
      </c>
      <c r="C6" s="45" t="s">
        <v>81</v>
      </c>
      <c r="D6" s="46" t="s">
        <v>29</v>
      </c>
      <c r="E6" s="47" t="s">
        <v>82</v>
      </c>
      <c r="F6" s="48" t="s">
        <v>83</v>
      </c>
      <c r="G6" s="48" t="s">
        <v>84</v>
      </c>
      <c r="H6" s="48" t="s">
        <v>85</v>
      </c>
      <c r="I6" s="48"/>
      <c r="J6" s="48" t="s">
        <v>86</v>
      </c>
      <c r="K6" s="48" t="s">
        <v>75</v>
      </c>
      <c r="L6" s="48" t="s">
        <v>86</v>
      </c>
      <c r="M6" s="48" t="s">
        <v>87</v>
      </c>
      <c r="N6" s="48" t="s">
        <v>88</v>
      </c>
      <c r="O6" s="48" t="s">
        <v>89</v>
      </c>
      <c r="P6" s="48" t="s">
        <v>90</v>
      </c>
      <c r="Q6" s="48" t="s">
        <v>83</v>
      </c>
      <c r="R6" s="48" t="s">
        <v>83</v>
      </c>
      <c r="S6" s="48" t="s">
        <v>91</v>
      </c>
      <c r="T6" s="48" t="s">
        <v>92</v>
      </c>
      <c r="U6" s="51">
        <v>0.83730000000000004</v>
      </c>
      <c r="V6" s="48" t="s">
        <v>83</v>
      </c>
      <c r="W6" s="48" t="s">
        <v>83</v>
      </c>
      <c r="X6" s="48" t="s">
        <v>83</v>
      </c>
      <c r="Y6" s="48" t="s">
        <v>83</v>
      </c>
      <c r="Z6" s="48"/>
      <c r="AA6" s="48"/>
      <c r="AB6" s="48"/>
      <c r="AC6" s="48"/>
      <c r="AD6" s="48"/>
      <c r="AE6" s="56"/>
      <c r="AF6" s="57"/>
      <c r="AG6" s="48"/>
      <c r="AH6" s="48"/>
      <c r="AI6" s="59" t="s">
        <v>93</v>
      </c>
      <c r="AJ6" s="48" t="s">
        <v>94</v>
      </c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9">
        <v>0</v>
      </c>
      <c r="AW6" s="49">
        <v>0</v>
      </c>
      <c r="AX6" s="49">
        <v>1</v>
      </c>
      <c r="AY6" s="49">
        <v>0</v>
      </c>
      <c r="AZ6" s="49">
        <v>0</v>
      </c>
    </row>
    <row r="7" spans="1:53" s="35" customFormat="1" ht="35.1" customHeight="1" x14ac:dyDescent="0.15">
      <c r="A7" s="40">
        <f t="shared" si="0"/>
        <v>4</v>
      </c>
      <c r="B7" s="45">
        <v>1</v>
      </c>
      <c r="C7" s="45" t="s">
        <v>81</v>
      </c>
      <c r="D7" s="46" t="s">
        <v>27</v>
      </c>
      <c r="E7" s="47" t="s">
        <v>95</v>
      </c>
      <c r="F7" s="48" t="s">
        <v>83</v>
      </c>
      <c r="G7" s="48" t="s">
        <v>84</v>
      </c>
      <c r="H7" s="48" t="s">
        <v>85</v>
      </c>
      <c r="I7" s="48"/>
      <c r="J7" s="48" t="s">
        <v>86</v>
      </c>
      <c r="K7" s="48" t="s">
        <v>75</v>
      </c>
      <c r="L7" s="48" t="s">
        <v>86</v>
      </c>
      <c r="M7" s="48" t="s">
        <v>87</v>
      </c>
      <c r="N7" s="48" t="s">
        <v>88</v>
      </c>
      <c r="O7" s="48" t="s">
        <v>89</v>
      </c>
      <c r="P7" s="48" t="s">
        <v>90</v>
      </c>
      <c r="Q7" s="48" t="s">
        <v>83</v>
      </c>
      <c r="R7" s="48" t="s">
        <v>83</v>
      </c>
      <c r="S7" s="48" t="s">
        <v>91</v>
      </c>
      <c r="T7" s="48" t="s">
        <v>92</v>
      </c>
      <c r="U7" s="51">
        <v>0.83730000000000004</v>
      </c>
      <c r="V7" s="48" t="s">
        <v>83</v>
      </c>
      <c r="W7" s="48" t="s">
        <v>83</v>
      </c>
      <c r="X7" s="48" t="s">
        <v>83</v>
      </c>
      <c r="Y7" s="48" t="s">
        <v>83</v>
      </c>
      <c r="Z7" s="48"/>
      <c r="AA7" s="48"/>
      <c r="AB7" s="48"/>
      <c r="AC7" s="48"/>
      <c r="AD7" s="48"/>
      <c r="AE7" s="56"/>
      <c r="AF7" s="57"/>
      <c r="AG7" s="48"/>
      <c r="AH7" s="48"/>
      <c r="AI7" s="59" t="s">
        <v>93</v>
      </c>
      <c r="AJ7" s="48" t="s">
        <v>94</v>
      </c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9">
        <v>0</v>
      </c>
      <c r="AW7" s="49">
        <v>0</v>
      </c>
      <c r="AX7" s="49">
        <v>0</v>
      </c>
      <c r="AY7" s="49">
        <v>1</v>
      </c>
      <c r="AZ7" s="49">
        <v>0</v>
      </c>
    </row>
    <row r="8" spans="1:53" ht="35.1" customHeight="1" x14ac:dyDescent="0.15">
      <c r="A8" s="40">
        <f t="shared" si="0"/>
        <v>5</v>
      </c>
      <c r="B8" s="40">
        <v>1</v>
      </c>
      <c r="C8" s="41" t="s">
        <v>81</v>
      </c>
      <c r="D8" s="42" t="s">
        <v>77</v>
      </c>
      <c r="E8" s="43" t="s">
        <v>95</v>
      </c>
      <c r="F8" s="44" t="s">
        <v>83</v>
      </c>
      <c r="G8" s="44" t="s">
        <v>84</v>
      </c>
      <c r="H8" s="44" t="s">
        <v>85</v>
      </c>
      <c r="I8" s="44"/>
      <c r="J8" s="44" t="s">
        <v>86</v>
      </c>
      <c r="K8" s="44" t="s">
        <v>75</v>
      </c>
      <c r="L8" s="44" t="s">
        <v>86</v>
      </c>
      <c r="M8" s="44" t="s">
        <v>87</v>
      </c>
      <c r="N8" s="44" t="s">
        <v>88</v>
      </c>
      <c r="O8" s="44" t="s">
        <v>89</v>
      </c>
      <c r="P8" s="44" t="s">
        <v>90</v>
      </c>
      <c r="Q8" s="44" t="s">
        <v>83</v>
      </c>
      <c r="R8" s="44" t="s">
        <v>83</v>
      </c>
      <c r="S8" s="44" t="s">
        <v>91</v>
      </c>
      <c r="T8" s="44" t="s">
        <v>92</v>
      </c>
      <c r="U8" s="50">
        <v>0.83730000000000004</v>
      </c>
      <c r="V8" s="44" t="s">
        <v>83</v>
      </c>
      <c r="W8" s="44" t="s">
        <v>83</v>
      </c>
      <c r="X8" s="44" t="s">
        <v>83</v>
      </c>
      <c r="Y8" s="44" t="s">
        <v>83</v>
      </c>
      <c r="Z8" s="44"/>
      <c r="AA8" s="44"/>
      <c r="AB8" s="44"/>
      <c r="AC8" s="44"/>
      <c r="AD8" s="44"/>
      <c r="AE8" s="54"/>
      <c r="AF8" s="55"/>
      <c r="AG8" s="44"/>
      <c r="AH8" s="44"/>
      <c r="AI8" s="58" t="s">
        <v>93</v>
      </c>
      <c r="AJ8" s="44" t="s">
        <v>94</v>
      </c>
      <c r="AK8" s="44"/>
      <c r="AL8" s="44"/>
      <c r="AM8" s="44"/>
      <c r="AN8" s="44"/>
      <c r="AO8" s="44"/>
      <c r="AP8" s="44"/>
      <c r="AQ8" s="44"/>
      <c r="AR8" s="44"/>
      <c r="AS8" s="44"/>
      <c r="AT8" s="44" t="s">
        <v>83</v>
      </c>
      <c r="AU8" s="44" t="s">
        <v>83</v>
      </c>
      <c r="AV8" s="40">
        <v>0</v>
      </c>
      <c r="AW8" s="40">
        <v>0</v>
      </c>
      <c r="AX8" s="49">
        <v>0</v>
      </c>
      <c r="AY8" s="49">
        <v>0</v>
      </c>
      <c r="AZ8" s="40">
        <v>1</v>
      </c>
    </row>
    <row r="9" spans="1:53" ht="35.1" customHeight="1" x14ac:dyDescent="0.15">
      <c r="A9" s="40">
        <f t="shared" si="0"/>
        <v>6</v>
      </c>
      <c r="B9" s="40">
        <v>2</v>
      </c>
      <c r="C9" s="41" t="s">
        <v>81</v>
      </c>
      <c r="D9" s="42" t="s">
        <v>96</v>
      </c>
      <c r="E9" s="43" t="s">
        <v>97</v>
      </c>
      <c r="F9" s="44" t="s">
        <v>83</v>
      </c>
      <c r="G9" s="44" t="s">
        <v>84</v>
      </c>
      <c r="H9" s="44" t="s">
        <v>85</v>
      </c>
      <c r="I9" s="44"/>
      <c r="J9" s="44" t="s">
        <v>86</v>
      </c>
      <c r="K9" s="44" t="s">
        <v>75</v>
      </c>
      <c r="L9" s="44" t="s">
        <v>86</v>
      </c>
      <c r="M9" s="44" t="s">
        <v>87</v>
      </c>
      <c r="N9" s="44" t="s">
        <v>88</v>
      </c>
      <c r="O9" s="44" t="s">
        <v>89</v>
      </c>
      <c r="P9" s="44" t="s">
        <v>90</v>
      </c>
      <c r="Q9" s="44" t="s">
        <v>83</v>
      </c>
      <c r="R9" s="44" t="s">
        <v>83</v>
      </c>
      <c r="S9" s="44" t="s">
        <v>91</v>
      </c>
      <c r="T9" s="44" t="s">
        <v>92</v>
      </c>
      <c r="U9" s="50">
        <v>0.82499999999999996</v>
      </c>
      <c r="V9" s="44" t="s">
        <v>83</v>
      </c>
      <c r="W9" s="44" t="s">
        <v>83</v>
      </c>
      <c r="X9" s="44" t="s">
        <v>83</v>
      </c>
      <c r="Y9" s="44" t="s">
        <v>83</v>
      </c>
      <c r="Z9" s="44" t="s">
        <v>98</v>
      </c>
      <c r="AA9" s="44"/>
      <c r="AB9" s="44"/>
      <c r="AC9" s="44"/>
      <c r="AD9" s="44"/>
      <c r="AE9" s="54">
        <f t="shared" ref="AE9:AE12" si="1">U9*1.08</f>
        <v>0.89100000000000001</v>
      </c>
      <c r="AF9" s="55">
        <f t="shared" ref="AF9:AF12" si="2">U9/AE9</f>
        <v>0.92592592592592604</v>
      </c>
      <c r="AG9" s="44"/>
      <c r="AH9" s="44"/>
      <c r="AI9" s="60"/>
      <c r="AJ9" s="60"/>
      <c r="AK9" s="44"/>
      <c r="AL9" s="44"/>
      <c r="AM9" s="44"/>
      <c r="AN9" s="44"/>
      <c r="AO9" s="44"/>
      <c r="AP9" s="44"/>
      <c r="AQ9" s="44"/>
      <c r="AR9" s="44"/>
      <c r="AS9" s="44"/>
      <c r="AT9" s="44" t="s">
        <v>83</v>
      </c>
      <c r="AU9" s="44" t="s">
        <v>83</v>
      </c>
      <c r="AV9" s="40">
        <v>1</v>
      </c>
      <c r="AW9" s="40">
        <v>0</v>
      </c>
      <c r="AX9" s="49">
        <v>0</v>
      </c>
      <c r="AY9" s="49">
        <v>0</v>
      </c>
      <c r="AZ9" s="40">
        <v>0</v>
      </c>
    </row>
    <row r="10" spans="1:53" s="35" customFormat="1" ht="35.1" customHeight="1" x14ac:dyDescent="0.15">
      <c r="A10" s="49">
        <f t="shared" si="0"/>
        <v>7</v>
      </c>
      <c r="B10" s="49">
        <v>2</v>
      </c>
      <c r="C10" s="45" t="s">
        <v>81</v>
      </c>
      <c r="D10" s="46" t="s">
        <v>99</v>
      </c>
      <c r="E10" s="47" t="s">
        <v>95</v>
      </c>
      <c r="F10" s="48" t="s">
        <v>83</v>
      </c>
      <c r="G10" s="48" t="s">
        <v>84</v>
      </c>
      <c r="H10" s="48" t="s">
        <v>85</v>
      </c>
      <c r="I10" s="48"/>
      <c r="J10" s="48" t="s">
        <v>86</v>
      </c>
      <c r="K10" s="48" t="s">
        <v>75</v>
      </c>
      <c r="L10" s="48" t="s">
        <v>86</v>
      </c>
      <c r="M10" s="48" t="s">
        <v>87</v>
      </c>
      <c r="N10" s="48" t="s">
        <v>88</v>
      </c>
      <c r="O10" s="48" t="s">
        <v>89</v>
      </c>
      <c r="P10" s="48" t="s">
        <v>90</v>
      </c>
      <c r="Q10" s="48" t="s">
        <v>83</v>
      </c>
      <c r="R10" s="48" t="s">
        <v>83</v>
      </c>
      <c r="S10" s="48" t="s">
        <v>91</v>
      </c>
      <c r="T10" s="48" t="s">
        <v>92</v>
      </c>
      <c r="U10" s="51">
        <v>0.83730000000000004</v>
      </c>
      <c r="V10" s="48" t="s">
        <v>83</v>
      </c>
      <c r="W10" s="48" t="s">
        <v>83</v>
      </c>
      <c r="X10" s="48" t="s">
        <v>83</v>
      </c>
      <c r="Y10" s="48" t="s">
        <v>83</v>
      </c>
      <c r="Z10" s="44" t="s">
        <v>98</v>
      </c>
      <c r="AA10" s="44"/>
      <c r="AB10" s="44"/>
      <c r="AC10" s="44"/>
      <c r="AD10" s="44"/>
      <c r="AE10" s="54">
        <f t="shared" si="1"/>
        <v>0.90428399999999998</v>
      </c>
      <c r="AF10" s="55">
        <f t="shared" si="2"/>
        <v>0.92592592592592604</v>
      </c>
      <c r="AG10" s="48"/>
      <c r="AH10" s="48"/>
      <c r="AI10" s="61"/>
      <c r="AJ10" s="61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9">
        <v>0</v>
      </c>
      <c r="AW10" s="49">
        <v>0</v>
      </c>
      <c r="AX10" s="49">
        <v>1</v>
      </c>
      <c r="AY10" s="49">
        <v>0</v>
      </c>
      <c r="AZ10" s="49">
        <v>0</v>
      </c>
    </row>
    <row r="11" spans="1:53" s="35" customFormat="1" ht="35.1" customHeight="1" x14ac:dyDescent="0.15">
      <c r="A11" s="49">
        <f t="shared" si="0"/>
        <v>8</v>
      </c>
      <c r="B11" s="49">
        <v>2</v>
      </c>
      <c r="C11" s="45" t="s">
        <v>81</v>
      </c>
      <c r="D11" s="46" t="s">
        <v>100</v>
      </c>
      <c r="E11" s="47" t="s">
        <v>97</v>
      </c>
      <c r="F11" s="48" t="s">
        <v>83</v>
      </c>
      <c r="G11" s="48" t="s">
        <v>84</v>
      </c>
      <c r="H11" s="48" t="s">
        <v>85</v>
      </c>
      <c r="I11" s="48"/>
      <c r="J11" s="48" t="s">
        <v>86</v>
      </c>
      <c r="K11" s="48" t="s">
        <v>75</v>
      </c>
      <c r="L11" s="48" t="s">
        <v>86</v>
      </c>
      <c r="M11" s="48" t="s">
        <v>87</v>
      </c>
      <c r="N11" s="48" t="s">
        <v>88</v>
      </c>
      <c r="O11" s="48" t="s">
        <v>89</v>
      </c>
      <c r="P11" s="48" t="s">
        <v>90</v>
      </c>
      <c r="Q11" s="48" t="s">
        <v>83</v>
      </c>
      <c r="R11" s="48" t="s">
        <v>83</v>
      </c>
      <c r="S11" s="48" t="s">
        <v>91</v>
      </c>
      <c r="T11" s="48" t="s">
        <v>92</v>
      </c>
      <c r="U11" s="51">
        <v>0.83730000000000004</v>
      </c>
      <c r="V11" s="48" t="s">
        <v>83</v>
      </c>
      <c r="W11" s="48" t="s">
        <v>83</v>
      </c>
      <c r="X11" s="48" t="s">
        <v>83</v>
      </c>
      <c r="Y11" s="48" t="s">
        <v>83</v>
      </c>
      <c r="Z11" s="44" t="s">
        <v>98</v>
      </c>
      <c r="AA11" s="44"/>
      <c r="AB11" s="44"/>
      <c r="AC11" s="44"/>
      <c r="AD11" s="44"/>
      <c r="AE11" s="54">
        <f t="shared" si="1"/>
        <v>0.90428399999999998</v>
      </c>
      <c r="AF11" s="55">
        <f t="shared" si="2"/>
        <v>0.92592592592592604</v>
      </c>
      <c r="AG11" s="48"/>
      <c r="AH11" s="48"/>
      <c r="AI11" s="61"/>
      <c r="AJ11" s="61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9">
        <v>0</v>
      </c>
      <c r="AW11" s="49">
        <v>0</v>
      </c>
      <c r="AX11" s="49">
        <v>0</v>
      </c>
      <c r="AY11" s="49">
        <v>1</v>
      </c>
      <c r="AZ11" s="49">
        <v>0</v>
      </c>
    </row>
    <row r="12" spans="1:53" ht="35.1" customHeight="1" x14ac:dyDescent="0.15">
      <c r="A12" s="40">
        <f t="shared" si="0"/>
        <v>9</v>
      </c>
      <c r="B12" s="40">
        <v>2</v>
      </c>
      <c r="C12" s="41" t="s">
        <v>81</v>
      </c>
      <c r="D12" s="42" t="s">
        <v>101</v>
      </c>
      <c r="E12" s="43" t="s">
        <v>102</v>
      </c>
      <c r="F12" s="44" t="s">
        <v>83</v>
      </c>
      <c r="G12" s="44" t="s">
        <v>84</v>
      </c>
      <c r="H12" s="44" t="s">
        <v>85</v>
      </c>
      <c r="I12" s="44"/>
      <c r="J12" s="44" t="s">
        <v>86</v>
      </c>
      <c r="K12" s="44" t="s">
        <v>75</v>
      </c>
      <c r="L12" s="44" t="s">
        <v>86</v>
      </c>
      <c r="M12" s="44" t="s">
        <v>87</v>
      </c>
      <c r="N12" s="44" t="s">
        <v>88</v>
      </c>
      <c r="O12" s="44" t="s">
        <v>89</v>
      </c>
      <c r="P12" s="44" t="s">
        <v>90</v>
      </c>
      <c r="Q12" s="44" t="s">
        <v>83</v>
      </c>
      <c r="R12" s="44" t="s">
        <v>83</v>
      </c>
      <c r="S12" s="44" t="s">
        <v>91</v>
      </c>
      <c r="T12" s="44" t="s">
        <v>92</v>
      </c>
      <c r="U12" s="50">
        <v>0.878</v>
      </c>
      <c r="V12" s="44" t="s">
        <v>83</v>
      </c>
      <c r="W12" s="44" t="s">
        <v>83</v>
      </c>
      <c r="X12" s="44" t="s">
        <v>83</v>
      </c>
      <c r="Y12" s="44" t="s">
        <v>83</v>
      </c>
      <c r="Z12" s="44" t="s">
        <v>98</v>
      </c>
      <c r="AA12" s="44"/>
      <c r="AB12" s="44"/>
      <c r="AC12" s="44"/>
      <c r="AD12" s="44"/>
      <c r="AE12" s="54">
        <f t="shared" si="1"/>
        <v>0.94823999999999997</v>
      </c>
      <c r="AF12" s="55">
        <f t="shared" si="2"/>
        <v>0.92592592592592604</v>
      </c>
      <c r="AG12" s="44"/>
      <c r="AH12" s="44"/>
      <c r="AI12" s="60"/>
      <c r="AJ12" s="60"/>
      <c r="AK12" s="44"/>
      <c r="AL12" s="44"/>
      <c r="AM12" s="44"/>
      <c r="AN12" s="44"/>
      <c r="AO12" s="44"/>
      <c r="AP12" s="44"/>
      <c r="AQ12" s="44"/>
      <c r="AR12" s="44"/>
      <c r="AS12" s="44"/>
      <c r="AT12" s="44" t="s">
        <v>83</v>
      </c>
      <c r="AU12" s="44" t="s">
        <v>83</v>
      </c>
      <c r="AV12" s="40">
        <v>0</v>
      </c>
      <c r="AW12" s="40">
        <v>1</v>
      </c>
      <c r="AX12" s="49">
        <v>0</v>
      </c>
      <c r="AY12" s="49">
        <v>0</v>
      </c>
      <c r="AZ12" s="40">
        <v>1</v>
      </c>
    </row>
    <row r="13" spans="1:53" ht="35.1" customHeight="1" x14ac:dyDescent="0.15">
      <c r="A13" s="40">
        <f t="shared" si="0"/>
        <v>10</v>
      </c>
      <c r="B13" s="40">
        <v>2</v>
      </c>
      <c r="C13" s="41" t="s">
        <v>81</v>
      </c>
      <c r="D13" s="42" t="s">
        <v>103</v>
      </c>
      <c r="E13" s="43" t="s">
        <v>104</v>
      </c>
      <c r="F13" s="44" t="s">
        <v>83</v>
      </c>
      <c r="G13" s="44" t="s">
        <v>84</v>
      </c>
      <c r="H13" s="44" t="s">
        <v>85</v>
      </c>
      <c r="I13" s="44"/>
      <c r="J13" s="44" t="s">
        <v>86</v>
      </c>
      <c r="K13" s="44"/>
      <c r="L13" s="44" t="s">
        <v>86</v>
      </c>
      <c r="M13" s="44" t="s">
        <v>87</v>
      </c>
      <c r="N13" s="44" t="s">
        <v>88</v>
      </c>
      <c r="O13" s="44" t="s">
        <v>105</v>
      </c>
      <c r="P13" s="44" t="s">
        <v>90</v>
      </c>
      <c r="Q13" s="44" t="s">
        <v>83</v>
      </c>
      <c r="R13" s="44" t="s">
        <v>83</v>
      </c>
      <c r="S13" s="44" t="s">
        <v>91</v>
      </c>
      <c r="T13" s="44" t="s">
        <v>83</v>
      </c>
      <c r="U13" s="44">
        <v>3.1E-2</v>
      </c>
      <c r="V13" s="44" t="s">
        <v>83</v>
      </c>
      <c r="W13" s="44" t="s">
        <v>83</v>
      </c>
      <c r="X13" s="44" t="s">
        <v>106</v>
      </c>
      <c r="Y13" s="44" t="s">
        <v>83</v>
      </c>
      <c r="AA13" s="44"/>
      <c r="AB13" s="44"/>
      <c r="AC13" s="44"/>
      <c r="AD13" s="44"/>
      <c r="AE13" s="54"/>
      <c r="AF13" s="55"/>
      <c r="AG13" s="44"/>
      <c r="AH13" s="44"/>
      <c r="AI13" s="60"/>
      <c r="AJ13" s="60"/>
      <c r="AK13" s="44"/>
      <c r="AL13" s="44"/>
      <c r="AM13" s="44"/>
      <c r="AN13" s="44"/>
      <c r="AO13" s="44"/>
      <c r="AP13" s="44"/>
      <c r="AQ13" s="44"/>
      <c r="AR13" s="44"/>
      <c r="AS13" s="44"/>
      <c r="AT13" s="44" t="s">
        <v>83</v>
      </c>
      <c r="AU13" s="44" t="s">
        <v>83</v>
      </c>
      <c r="AV13" s="40">
        <v>0</v>
      </c>
      <c r="AW13" s="40">
        <v>0</v>
      </c>
      <c r="AX13" s="49">
        <v>0</v>
      </c>
      <c r="AY13" s="49">
        <v>0</v>
      </c>
      <c r="AZ13" s="40">
        <v>1</v>
      </c>
    </row>
    <row r="14" spans="1:53" ht="35.1" customHeight="1" x14ac:dyDescent="0.15">
      <c r="A14" s="40">
        <f t="shared" si="0"/>
        <v>11</v>
      </c>
      <c r="B14" s="40">
        <v>2</v>
      </c>
      <c r="C14" s="41" t="s">
        <v>107</v>
      </c>
      <c r="D14" s="42" t="s">
        <v>108</v>
      </c>
      <c r="E14" s="43" t="s">
        <v>109</v>
      </c>
      <c r="F14" s="44" t="s">
        <v>110</v>
      </c>
      <c r="G14" s="44" t="s">
        <v>84</v>
      </c>
      <c r="H14" s="44" t="s">
        <v>85</v>
      </c>
      <c r="I14" s="44"/>
      <c r="J14" s="44" t="s">
        <v>86</v>
      </c>
      <c r="K14" s="44" t="s">
        <v>83</v>
      </c>
      <c r="L14" s="44" t="s">
        <v>86</v>
      </c>
      <c r="M14" s="44" t="s">
        <v>88</v>
      </c>
      <c r="N14" s="44" t="s">
        <v>87</v>
      </c>
      <c r="O14" s="44" t="s">
        <v>110</v>
      </c>
      <c r="P14" s="44" t="s">
        <v>111</v>
      </c>
      <c r="Q14" s="44"/>
      <c r="R14" s="44" t="s">
        <v>112</v>
      </c>
      <c r="S14" s="44" t="s">
        <v>113</v>
      </c>
      <c r="T14" s="44" t="s">
        <v>83</v>
      </c>
      <c r="U14" s="50">
        <v>7.1000000000000004E-3</v>
      </c>
      <c r="V14" s="44" t="s">
        <v>83</v>
      </c>
      <c r="W14" s="44" t="s">
        <v>83</v>
      </c>
      <c r="X14" s="44" t="s">
        <v>83</v>
      </c>
      <c r="Y14" s="44" t="s">
        <v>83</v>
      </c>
      <c r="Z14" s="44" t="s">
        <v>114</v>
      </c>
      <c r="AA14" s="44"/>
      <c r="AB14" s="44"/>
      <c r="AC14" s="44"/>
      <c r="AD14" s="44"/>
      <c r="AE14" s="54">
        <f t="shared" ref="AE14:AE17" si="3">U14</f>
        <v>7.1000000000000004E-3</v>
      </c>
      <c r="AF14" s="55">
        <f t="shared" ref="AF14:AF17" si="4">U14/AE14</f>
        <v>1</v>
      </c>
      <c r="AG14" s="44"/>
      <c r="AH14" s="44"/>
      <c r="AI14" s="60"/>
      <c r="AJ14" s="60"/>
      <c r="AK14" s="44"/>
      <c r="AL14" s="44"/>
      <c r="AM14" s="44"/>
      <c r="AN14" s="44"/>
      <c r="AO14" s="44"/>
      <c r="AP14" s="44"/>
      <c r="AQ14" s="44"/>
      <c r="AR14" s="44"/>
      <c r="AS14" s="44"/>
      <c r="AT14" s="44" t="s">
        <v>83</v>
      </c>
      <c r="AU14" s="44" t="s">
        <v>83</v>
      </c>
      <c r="AV14" s="40">
        <v>1</v>
      </c>
      <c r="AW14" s="40">
        <v>1</v>
      </c>
      <c r="AX14" s="49">
        <v>1</v>
      </c>
      <c r="AY14" s="49">
        <v>1</v>
      </c>
      <c r="AZ14" s="40">
        <v>1</v>
      </c>
      <c r="BA14" s="36">
        <f>10.5*U14</f>
        <v>7.4550000000000005E-2</v>
      </c>
    </row>
    <row r="15" spans="1:53" ht="35.1" customHeight="1" x14ac:dyDescent="0.15">
      <c r="A15" s="40">
        <f t="shared" si="0"/>
        <v>12</v>
      </c>
      <c r="B15" s="40">
        <v>2</v>
      </c>
      <c r="C15" s="41" t="s">
        <v>107</v>
      </c>
      <c r="D15" s="42" t="s">
        <v>115</v>
      </c>
      <c r="E15" s="43" t="s">
        <v>116</v>
      </c>
      <c r="F15" s="44" t="s">
        <v>110</v>
      </c>
      <c r="G15" s="44" t="s">
        <v>84</v>
      </c>
      <c r="H15" s="44" t="s">
        <v>85</v>
      </c>
      <c r="I15" s="44"/>
      <c r="J15" s="44" t="s">
        <v>86</v>
      </c>
      <c r="K15" s="44" t="s">
        <v>83</v>
      </c>
      <c r="L15" s="44" t="s">
        <v>86</v>
      </c>
      <c r="M15" s="44" t="s">
        <v>88</v>
      </c>
      <c r="N15" s="44" t="s">
        <v>87</v>
      </c>
      <c r="O15" s="44" t="s">
        <v>110</v>
      </c>
      <c r="P15" s="44" t="s">
        <v>111</v>
      </c>
      <c r="Q15" s="44"/>
      <c r="R15" s="44" t="s">
        <v>112</v>
      </c>
      <c r="S15" s="44" t="s">
        <v>117</v>
      </c>
      <c r="T15" s="44" t="s">
        <v>83</v>
      </c>
      <c r="U15" s="50">
        <v>1.01E-2</v>
      </c>
      <c r="V15" s="44" t="s">
        <v>83</v>
      </c>
      <c r="W15" s="44" t="s">
        <v>83</v>
      </c>
      <c r="X15" s="44" t="s">
        <v>83</v>
      </c>
      <c r="Y15" s="44" t="s">
        <v>83</v>
      </c>
      <c r="Z15" s="44" t="s">
        <v>114</v>
      </c>
      <c r="AA15" s="44"/>
      <c r="AB15" s="44"/>
      <c r="AC15" s="44"/>
      <c r="AD15" s="44"/>
      <c r="AE15" s="54">
        <f t="shared" si="3"/>
        <v>1.01E-2</v>
      </c>
      <c r="AF15" s="55">
        <f t="shared" si="4"/>
        <v>1</v>
      </c>
      <c r="AG15" s="44"/>
      <c r="AH15" s="44"/>
      <c r="AI15" s="60"/>
      <c r="AJ15" s="60"/>
      <c r="AK15" s="44"/>
      <c r="AL15" s="44"/>
      <c r="AM15" s="44"/>
      <c r="AN15" s="44"/>
      <c r="AO15" s="44"/>
      <c r="AP15" s="44"/>
      <c r="AQ15" s="44"/>
      <c r="AR15" s="44"/>
      <c r="AS15" s="44"/>
      <c r="AT15" s="44" t="s">
        <v>83</v>
      </c>
      <c r="AU15" s="44" t="s">
        <v>83</v>
      </c>
      <c r="AV15" s="40">
        <v>1</v>
      </c>
      <c r="AW15" s="40">
        <v>1</v>
      </c>
      <c r="AX15" s="49">
        <v>1</v>
      </c>
      <c r="AY15" s="49">
        <v>1</v>
      </c>
      <c r="AZ15" s="40">
        <v>1</v>
      </c>
      <c r="BA15" s="36">
        <f>10.5*U15</f>
        <v>0.10605000000000001</v>
      </c>
    </row>
    <row r="16" spans="1:53" ht="35.1" customHeight="1" x14ac:dyDescent="0.15">
      <c r="A16" s="40">
        <f t="shared" si="0"/>
        <v>13</v>
      </c>
      <c r="B16" s="40">
        <v>2</v>
      </c>
      <c r="C16" s="41" t="s">
        <v>107</v>
      </c>
      <c r="D16" s="42" t="s">
        <v>118</v>
      </c>
      <c r="E16" s="43" t="s">
        <v>119</v>
      </c>
      <c r="F16" s="44" t="s">
        <v>110</v>
      </c>
      <c r="G16" s="44" t="s">
        <v>84</v>
      </c>
      <c r="H16" s="44" t="s">
        <v>85</v>
      </c>
      <c r="I16" s="44"/>
      <c r="J16" s="44" t="s">
        <v>86</v>
      </c>
      <c r="K16" s="44" t="s">
        <v>83</v>
      </c>
      <c r="L16" s="44" t="s">
        <v>86</v>
      </c>
      <c r="M16" s="44" t="s">
        <v>88</v>
      </c>
      <c r="N16" s="44" t="s">
        <v>87</v>
      </c>
      <c r="O16" s="44" t="s">
        <v>110</v>
      </c>
      <c r="P16" s="44" t="s">
        <v>111</v>
      </c>
      <c r="Q16" s="44"/>
      <c r="R16" s="44" t="s">
        <v>112</v>
      </c>
      <c r="S16" s="44" t="s">
        <v>120</v>
      </c>
      <c r="T16" s="44" t="s">
        <v>83</v>
      </c>
      <c r="U16" s="50">
        <v>1.1599999999999999E-2</v>
      </c>
      <c r="V16" s="44" t="s">
        <v>83</v>
      </c>
      <c r="W16" s="44" t="s">
        <v>83</v>
      </c>
      <c r="X16" s="44" t="s">
        <v>83</v>
      </c>
      <c r="Y16" s="44" t="s">
        <v>83</v>
      </c>
      <c r="Z16" s="44" t="s">
        <v>114</v>
      </c>
      <c r="AA16" s="44"/>
      <c r="AB16" s="44"/>
      <c r="AC16" s="44"/>
      <c r="AD16" s="44"/>
      <c r="AE16" s="54">
        <f t="shared" si="3"/>
        <v>1.1599999999999999E-2</v>
      </c>
      <c r="AF16" s="55">
        <f t="shared" si="4"/>
        <v>1</v>
      </c>
      <c r="AG16" s="44"/>
      <c r="AH16" s="44"/>
      <c r="AI16" s="60"/>
      <c r="AJ16" s="60"/>
      <c r="AK16" s="44"/>
      <c r="AL16" s="44"/>
      <c r="AM16" s="44"/>
      <c r="AN16" s="44"/>
      <c r="AO16" s="44"/>
      <c r="AP16" s="44"/>
      <c r="AQ16" s="44"/>
      <c r="AR16" s="44"/>
      <c r="AS16" s="44"/>
      <c r="AT16" s="44" t="s">
        <v>83</v>
      </c>
      <c r="AU16" s="44" t="s">
        <v>83</v>
      </c>
      <c r="AV16" s="40">
        <v>1</v>
      </c>
      <c r="AW16" s="40">
        <v>1</v>
      </c>
      <c r="AX16" s="49">
        <v>1</v>
      </c>
      <c r="AY16" s="49">
        <v>1</v>
      </c>
      <c r="AZ16" s="40">
        <v>1</v>
      </c>
      <c r="BA16" s="36">
        <f>10.5*U16</f>
        <v>0.12180000000000001</v>
      </c>
    </row>
    <row r="17" spans="1:53" ht="35.1" customHeight="1" x14ac:dyDescent="0.15">
      <c r="A17" s="40">
        <f t="shared" si="0"/>
        <v>14</v>
      </c>
      <c r="B17" s="40">
        <v>2</v>
      </c>
      <c r="C17" s="41" t="s">
        <v>107</v>
      </c>
      <c r="D17" s="42" t="s">
        <v>121</v>
      </c>
      <c r="E17" s="43" t="s">
        <v>122</v>
      </c>
      <c r="F17" s="44" t="s">
        <v>110</v>
      </c>
      <c r="G17" s="44" t="s">
        <v>84</v>
      </c>
      <c r="H17" s="44" t="s">
        <v>85</v>
      </c>
      <c r="I17" s="44"/>
      <c r="J17" s="44" t="s">
        <v>86</v>
      </c>
      <c r="K17" s="44" t="s">
        <v>83</v>
      </c>
      <c r="L17" s="44" t="s">
        <v>86</v>
      </c>
      <c r="M17" s="44" t="s">
        <v>88</v>
      </c>
      <c r="N17" s="44" t="s">
        <v>87</v>
      </c>
      <c r="O17" s="44" t="s">
        <v>110</v>
      </c>
      <c r="P17" s="44" t="s">
        <v>111</v>
      </c>
      <c r="Q17" s="44"/>
      <c r="R17" s="44" t="s">
        <v>112</v>
      </c>
      <c r="S17" s="44" t="s">
        <v>123</v>
      </c>
      <c r="T17" s="44" t="s">
        <v>83</v>
      </c>
      <c r="U17" s="50">
        <v>1.1599999999999999E-2</v>
      </c>
      <c r="V17" s="44" t="s">
        <v>83</v>
      </c>
      <c r="W17" s="44" t="s">
        <v>83</v>
      </c>
      <c r="X17" s="44" t="s">
        <v>83</v>
      </c>
      <c r="Y17" s="44" t="s">
        <v>83</v>
      </c>
      <c r="Z17" s="44" t="s">
        <v>114</v>
      </c>
      <c r="AA17" s="44"/>
      <c r="AB17" s="44"/>
      <c r="AC17" s="44"/>
      <c r="AD17" s="44"/>
      <c r="AE17" s="54">
        <f t="shared" si="3"/>
        <v>1.1599999999999999E-2</v>
      </c>
      <c r="AF17" s="55">
        <f t="shared" si="4"/>
        <v>1</v>
      </c>
      <c r="AG17" s="44"/>
      <c r="AH17" s="44"/>
      <c r="AI17" s="60"/>
      <c r="AJ17" s="60"/>
      <c r="AK17" s="44"/>
      <c r="AL17" s="44"/>
      <c r="AM17" s="44"/>
      <c r="AN17" s="44"/>
      <c r="AO17" s="44"/>
      <c r="AP17" s="44"/>
      <c r="AQ17" s="44"/>
      <c r="AR17" s="44"/>
      <c r="AS17" s="44"/>
      <c r="AT17" s="44" t="s">
        <v>83</v>
      </c>
      <c r="AU17" s="44" t="s">
        <v>83</v>
      </c>
      <c r="AV17" s="40">
        <v>1</v>
      </c>
      <c r="AW17" s="40">
        <v>1</v>
      </c>
      <c r="AX17" s="49">
        <v>1</v>
      </c>
      <c r="AY17" s="49">
        <v>1</v>
      </c>
      <c r="AZ17" s="40">
        <v>1</v>
      </c>
      <c r="BA17" s="36">
        <f>10.5*U17</f>
        <v>0.12180000000000001</v>
      </c>
    </row>
    <row r="18" spans="1:53" ht="30" customHeight="1" x14ac:dyDescent="0.15">
      <c r="U18" s="52"/>
    </row>
    <row r="19" spans="1:53" ht="30" customHeight="1" x14ac:dyDescent="0.15">
      <c r="U19" s="52"/>
    </row>
    <row r="20" spans="1:53" ht="30" customHeight="1" x14ac:dyDescent="0.15">
      <c r="U20" s="52"/>
    </row>
    <row r="21" spans="1:53" ht="30" customHeight="1" x14ac:dyDescent="0.15">
      <c r="U21" s="52"/>
    </row>
    <row r="22" spans="1:53" ht="30" customHeight="1" x14ac:dyDescent="0.15">
      <c r="U22" s="52"/>
    </row>
    <row r="23" spans="1:53" ht="30" customHeight="1" x14ac:dyDescent="0.15">
      <c r="U23" s="52"/>
    </row>
    <row r="24" spans="1:53" ht="30" customHeight="1" x14ac:dyDescent="0.15">
      <c r="U24" s="52"/>
    </row>
    <row r="25" spans="1:53" ht="30" customHeight="1" x14ac:dyDescent="0.15">
      <c r="U25" s="52"/>
    </row>
    <row r="26" spans="1:53" ht="30" customHeight="1" x14ac:dyDescent="0.15">
      <c r="U26" s="52"/>
    </row>
    <row r="27" spans="1:53" ht="30" customHeight="1" x14ac:dyDescent="0.15"/>
    <row r="28" spans="1:53" ht="30" customHeight="1" x14ac:dyDescent="0.15"/>
    <row r="29" spans="1:53" ht="30" customHeight="1" x14ac:dyDescent="0.15"/>
    <row r="30" spans="1:53" ht="30" customHeight="1" x14ac:dyDescent="0.15"/>
    <row r="31" spans="1:53" ht="30" customHeight="1" x14ac:dyDescent="0.15"/>
    <row r="32" spans="1:53" ht="30" customHeight="1" x14ac:dyDescent="0.15"/>
    <row r="33" ht="30" customHeight="1" x14ac:dyDescent="0.15"/>
  </sheetData>
  <mergeCells count="44">
    <mergeCell ref="AQ2:AQ3"/>
    <mergeCell ref="AR2:AR3"/>
    <mergeCell ref="AS2:AS3"/>
    <mergeCell ref="AL2:AL3"/>
    <mergeCell ref="AM2:AM3"/>
    <mergeCell ref="AN2:AN3"/>
    <mergeCell ref="AO2:AO3"/>
    <mergeCell ref="AP2:AP3"/>
    <mergeCell ref="AG2:AG3"/>
    <mergeCell ref="AH2:AH3"/>
    <mergeCell ref="AI2:AI3"/>
    <mergeCell ref="AJ2:AJ3"/>
    <mergeCell ref="AK2:AK3"/>
    <mergeCell ref="Y2:Y3"/>
    <mergeCell ref="Z2:Z3"/>
    <mergeCell ref="AA2:AA3"/>
    <mergeCell ref="AE2:AE3"/>
    <mergeCell ref="AF2:AF3"/>
    <mergeCell ref="T2:T3"/>
    <mergeCell ref="U2:U3"/>
    <mergeCell ref="V2:V3"/>
    <mergeCell ref="W2:W3"/>
    <mergeCell ref="X2:X3"/>
    <mergeCell ref="O2:O3"/>
    <mergeCell ref="P2:P3"/>
    <mergeCell ref="Q2:Q3"/>
    <mergeCell ref="R2:R3"/>
    <mergeCell ref="S2:S3"/>
    <mergeCell ref="A1:AU1"/>
    <mergeCell ref="AB2:AD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</mergeCells>
  <phoneticPr fontId="19" type="noConversion"/>
  <conditionalFormatting sqref="AX2:AY2">
    <cfRule type="duplicateValues" dxfId="20" priority="5"/>
    <cfRule type="duplicateValues" dxfId="19" priority="6"/>
    <cfRule type="duplicateValues" dxfId="18" priority="7"/>
    <cfRule type="duplicateValues" dxfId="17" priority="8"/>
  </conditionalFormatting>
  <conditionalFormatting sqref="D6:D7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D10:D11">
    <cfRule type="duplicateValues" dxfId="12" priority="1"/>
    <cfRule type="duplicateValues" dxfId="11" priority="2"/>
    <cfRule type="duplicateValues" dxfId="10" priority="3"/>
    <cfRule type="duplicateValues" dxfId="9" priority="4"/>
  </conditionalFormatting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6"/>
  <sheetViews>
    <sheetView zoomScale="70" zoomScaleNormal="70" workbookViewId="0">
      <selection activeCell="AE3" sqref="AE3"/>
    </sheetView>
  </sheetViews>
  <sheetFormatPr defaultColWidth="9" defaultRowHeight="13.5" x14ac:dyDescent="0.15"/>
  <cols>
    <col min="1" max="1" width="5.875" customWidth="1"/>
    <col min="2" max="2" width="11" customWidth="1"/>
    <col min="3" max="3" width="16.375" customWidth="1"/>
    <col min="4" max="4" width="4.625" customWidth="1"/>
    <col min="5" max="5" width="22.125" customWidth="1"/>
    <col min="6" max="6" width="18.875" customWidth="1"/>
    <col min="7" max="7" width="11" hidden="1" customWidth="1"/>
    <col min="8" max="8" width="8.5" hidden="1" customWidth="1"/>
    <col min="9" max="9" width="5.875" hidden="1" customWidth="1"/>
    <col min="10" max="10" width="5.875" customWidth="1"/>
    <col min="11" max="11" width="11" hidden="1" customWidth="1"/>
    <col min="12" max="12" width="9.75" hidden="1" customWidth="1"/>
    <col min="13" max="13" width="11" hidden="1" customWidth="1"/>
    <col min="14" max="14" width="21.125" hidden="1" customWidth="1"/>
    <col min="15" max="15" width="21.375" hidden="1" customWidth="1"/>
    <col min="16" max="16" width="11" customWidth="1"/>
    <col min="17" max="17" width="9.5" customWidth="1"/>
    <col min="18" max="18" width="7.125" hidden="1" customWidth="1"/>
    <col min="19" max="19" width="11" hidden="1" customWidth="1"/>
    <col min="20" max="20" width="8.875" hidden="1" customWidth="1"/>
    <col min="21" max="21" width="11" hidden="1" customWidth="1"/>
    <col min="22" max="22" width="11.875" customWidth="1"/>
    <col min="23" max="25" width="5.875" hidden="1" customWidth="1"/>
    <col min="26" max="26" width="11" hidden="1" customWidth="1"/>
    <col min="27" max="27" width="14.625" customWidth="1"/>
    <col min="28" max="30" width="8" customWidth="1"/>
    <col min="31" max="31" width="10.5" customWidth="1"/>
    <col min="32" max="34" width="5.625" customWidth="1"/>
    <col min="35" max="36" width="9.5" customWidth="1"/>
    <col min="37" max="37" width="18.5" hidden="1" customWidth="1"/>
    <col min="38" max="38" width="12.625" hidden="1" customWidth="1"/>
    <col min="39" max="39" width="15.5" hidden="1" customWidth="1"/>
    <col min="40" max="40" width="12.625" hidden="1" customWidth="1"/>
    <col min="41" max="41" width="6.875" hidden="1" customWidth="1"/>
    <col min="42" max="42" width="9.75" hidden="1" customWidth="1"/>
    <col min="43" max="43" width="18.5" hidden="1" customWidth="1"/>
    <col min="44" max="44" width="12.625" hidden="1" customWidth="1"/>
    <col min="45" max="45" width="14.125" hidden="1" customWidth="1"/>
    <col min="46" max="46" width="15.5" hidden="1" customWidth="1"/>
    <col min="47" max="47" width="6.125" customWidth="1"/>
    <col min="48" max="48" width="5.875" customWidth="1"/>
    <col min="49" max="50" width="9.375" customWidth="1"/>
  </cols>
  <sheetData>
    <row r="1" spans="1:61" s="1" customFormat="1" ht="24.95" customHeight="1" x14ac:dyDescent="0.15">
      <c r="A1" s="3" t="s">
        <v>32</v>
      </c>
      <c r="B1" s="3" t="s">
        <v>33</v>
      </c>
      <c r="C1" s="3" t="s">
        <v>19</v>
      </c>
      <c r="D1" s="3" t="s">
        <v>124</v>
      </c>
      <c r="E1" s="3" t="s">
        <v>34</v>
      </c>
      <c r="F1" s="3" t="s">
        <v>1</v>
      </c>
      <c r="G1" s="3" t="s">
        <v>125</v>
      </c>
      <c r="H1" s="3" t="s">
        <v>37</v>
      </c>
      <c r="I1" s="3" t="s">
        <v>38</v>
      </c>
      <c r="J1" s="3" t="s">
        <v>126</v>
      </c>
      <c r="K1" s="3" t="s">
        <v>40</v>
      </c>
      <c r="L1" s="3" t="s">
        <v>127</v>
      </c>
      <c r="M1" s="3" t="s">
        <v>128</v>
      </c>
      <c r="N1" s="3" t="s">
        <v>43</v>
      </c>
      <c r="O1" s="3" t="s">
        <v>129</v>
      </c>
      <c r="P1" s="3" t="s">
        <v>130</v>
      </c>
      <c r="Q1" s="3" t="s">
        <v>46</v>
      </c>
      <c r="R1" s="3" t="s">
        <v>47</v>
      </c>
      <c r="S1" s="3" t="s">
        <v>48</v>
      </c>
      <c r="T1" s="3" t="s">
        <v>131</v>
      </c>
      <c r="U1" s="3" t="s">
        <v>50</v>
      </c>
      <c r="V1" s="3" t="s">
        <v>132</v>
      </c>
      <c r="W1" s="3" t="s">
        <v>52</v>
      </c>
      <c r="X1" s="3" t="s">
        <v>53</v>
      </c>
      <c r="Y1" s="3" t="s">
        <v>54</v>
      </c>
      <c r="Z1" s="3" t="s">
        <v>55</v>
      </c>
      <c r="AA1" s="15" t="s">
        <v>56</v>
      </c>
      <c r="AB1" s="116" t="s">
        <v>58</v>
      </c>
      <c r="AC1" s="116"/>
      <c r="AD1" s="117"/>
      <c r="AE1" s="16" t="s">
        <v>133</v>
      </c>
      <c r="AF1" s="17" t="s">
        <v>60</v>
      </c>
      <c r="AG1" s="15" t="s">
        <v>134</v>
      </c>
      <c r="AH1" s="20" t="s">
        <v>135</v>
      </c>
      <c r="AI1" s="21" t="s">
        <v>63</v>
      </c>
      <c r="AJ1" s="21" t="s">
        <v>136</v>
      </c>
      <c r="AK1" s="22" t="s">
        <v>137</v>
      </c>
      <c r="AL1" s="23" t="s">
        <v>65</v>
      </c>
      <c r="AM1" s="24" t="s">
        <v>66</v>
      </c>
      <c r="AN1" s="24" t="s">
        <v>11</v>
      </c>
      <c r="AO1" s="23" t="s">
        <v>67</v>
      </c>
      <c r="AP1" s="23" t="s">
        <v>68</v>
      </c>
      <c r="AQ1" s="23" t="s">
        <v>138</v>
      </c>
      <c r="AR1" s="24" t="s">
        <v>70</v>
      </c>
      <c r="AS1" s="25" t="s">
        <v>71</v>
      </c>
      <c r="AT1" s="26" t="s">
        <v>139</v>
      </c>
      <c r="AU1" s="27" t="s">
        <v>140</v>
      </c>
      <c r="AV1" s="28" t="s">
        <v>141</v>
      </c>
      <c r="AW1" s="30" t="s">
        <v>142</v>
      </c>
      <c r="AX1" s="31" t="s">
        <v>143</v>
      </c>
    </row>
    <row r="2" spans="1:61" s="2" customFormat="1" ht="66.75" customHeight="1" x14ac:dyDescent="0.15">
      <c r="A2" s="4">
        <f>ROW()-9</f>
        <v>-7</v>
      </c>
      <c r="B2" s="5">
        <v>2</v>
      </c>
      <c r="C2" s="5" t="s">
        <v>144</v>
      </c>
      <c r="D2" s="6" t="s">
        <v>25</v>
      </c>
      <c r="E2" s="5" t="s">
        <v>25</v>
      </c>
      <c r="F2" s="7" t="s">
        <v>145</v>
      </c>
      <c r="G2" s="8" t="s">
        <v>146</v>
      </c>
      <c r="H2" s="8" t="s">
        <v>84</v>
      </c>
      <c r="I2" s="4" t="s">
        <v>85</v>
      </c>
      <c r="J2" s="9"/>
      <c r="K2" s="10" t="s">
        <v>86</v>
      </c>
      <c r="L2" s="5" t="s">
        <v>25</v>
      </c>
      <c r="M2" s="10" t="s">
        <v>86</v>
      </c>
      <c r="N2" s="5" t="s">
        <v>87</v>
      </c>
      <c r="O2" s="5" t="s">
        <v>88</v>
      </c>
      <c r="P2" s="8" t="s">
        <v>147</v>
      </c>
      <c r="Q2" s="8" t="s">
        <v>90</v>
      </c>
      <c r="R2" s="8" t="s">
        <v>83</v>
      </c>
      <c r="S2" s="8" t="s">
        <v>83</v>
      </c>
      <c r="T2" s="8" t="s">
        <v>148</v>
      </c>
      <c r="U2" s="8" t="s">
        <v>149</v>
      </c>
      <c r="V2" s="13">
        <v>1.3988</v>
      </c>
      <c r="W2" s="8" t="s">
        <v>83</v>
      </c>
      <c r="X2" s="8" t="s">
        <v>83</v>
      </c>
      <c r="Y2" s="8" t="s">
        <v>83</v>
      </c>
      <c r="Z2" s="8" t="s">
        <v>83</v>
      </c>
      <c r="AA2" s="8"/>
      <c r="AB2" s="8"/>
      <c r="AC2" s="8"/>
      <c r="AD2" s="8"/>
      <c r="AE2" s="18"/>
      <c r="AF2" s="19"/>
      <c r="AG2" s="8"/>
      <c r="AH2" s="8"/>
      <c r="AI2" s="8" t="s">
        <v>150</v>
      </c>
      <c r="AJ2" s="8" t="s">
        <v>151</v>
      </c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29">
        <v>0</v>
      </c>
      <c r="AW2" s="29">
        <v>0</v>
      </c>
      <c r="AX2" s="29">
        <f>SUM(AX4:AX6)</f>
        <v>2.3086000000000002</v>
      </c>
      <c r="AY2" s="32"/>
      <c r="AZ2" s="33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2" customFormat="1" ht="45" customHeight="1" x14ac:dyDescent="0.15">
      <c r="A3" s="4">
        <f>ROW()-9</f>
        <v>-6</v>
      </c>
      <c r="B3" s="5">
        <v>3</v>
      </c>
      <c r="C3" s="5" t="s">
        <v>107</v>
      </c>
      <c r="D3" s="5"/>
      <c r="E3" s="5" t="s">
        <v>152</v>
      </c>
      <c r="F3" s="7" t="s">
        <v>153</v>
      </c>
      <c r="G3" s="8" t="s">
        <v>83</v>
      </c>
      <c r="H3" s="8" t="s">
        <v>84</v>
      </c>
      <c r="I3" s="4" t="s">
        <v>85</v>
      </c>
      <c r="J3" s="9"/>
      <c r="K3" s="10" t="s">
        <v>86</v>
      </c>
      <c r="L3" s="8" t="s">
        <v>83</v>
      </c>
      <c r="M3" s="10" t="s">
        <v>86</v>
      </c>
      <c r="N3" s="11" t="s">
        <v>87</v>
      </c>
      <c r="O3" s="11" t="s">
        <v>88</v>
      </c>
      <c r="P3" s="8" t="s">
        <v>83</v>
      </c>
      <c r="Q3" s="8" t="s">
        <v>154</v>
      </c>
      <c r="R3" s="8" t="s">
        <v>83</v>
      </c>
      <c r="S3" s="8" t="s">
        <v>83</v>
      </c>
      <c r="T3" s="8" t="s">
        <v>83</v>
      </c>
      <c r="U3" s="8" t="s">
        <v>83</v>
      </c>
      <c r="V3" s="8" t="s">
        <v>83</v>
      </c>
      <c r="W3" s="8" t="s">
        <v>83</v>
      </c>
      <c r="X3" s="8" t="s">
        <v>83</v>
      </c>
      <c r="Y3" s="8" t="s">
        <v>83</v>
      </c>
      <c r="Z3" s="8" t="s">
        <v>83</v>
      </c>
      <c r="AA3" s="8"/>
      <c r="AB3" s="8"/>
      <c r="AC3" s="8"/>
      <c r="AD3" s="8"/>
      <c r="AE3" s="18">
        <v>1.3144</v>
      </c>
      <c r="AF3" s="19"/>
      <c r="AG3" s="8"/>
      <c r="AH3" s="8"/>
      <c r="AI3" s="8" t="s">
        <v>155</v>
      </c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29">
        <v>1</v>
      </c>
      <c r="AW3" s="32"/>
      <c r="AX3" s="33"/>
      <c r="AY3" s="34"/>
      <c r="AZ3" s="34"/>
      <c r="BA3" s="34"/>
    </row>
    <row r="4" spans="1:61" s="2" customFormat="1" ht="45" customHeight="1" x14ac:dyDescent="0.15">
      <c r="A4" s="4">
        <f>ROW()-9</f>
        <v>-5</v>
      </c>
      <c r="B4" s="5">
        <v>3</v>
      </c>
      <c r="C4" s="5" t="s">
        <v>156</v>
      </c>
      <c r="D4" s="5"/>
      <c r="E4" s="5" t="s">
        <v>157</v>
      </c>
      <c r="F4" s="7" t="s">
        <v>158</v>
      </c>
      <c r="G4" s="8" t="s">
        <v>159</v>
      </c>
      <c r="H4" s="8" t="s">
        <v>84</v>
      </c>
      <c r="I4" s="4" t="s">
        <v>85</v>
      </c>
      <c r="J4" s="9"/>
      <c r="K4" s="10" t="s">
        <v>86</v>
      </c>
      <c r="L4" s="5" t="s">
        <v>157</v>
      </c>
      <c r="M4" s="10" t="s">
        <v>86</v>
      </c>
      <c r="N4" s="11" t="s">
        <v>88</v>
      </c>
      <c r="O4" s="11" t="s">
        <v>87</v>
      </c>
      <c r="P4" s="12" t="s">
        <v>160</v>
      </c>
      <c r="Q4" s="12" t="s">
        <v>161</v>
      </c>
      <c r="R4" s="8" t="s">
        <v>162</v>
      </c>
      <c r="S4" s="14" t="s">
        <v>163</v>
      </c>
      <c r="T4" s="14" t="s">
        <v>164</v>
      </c>
      <c r="U4" s="8" t="s">
        <v>83</v>
      </c>
      <c r="V4" s="12">
        <v>3.3000000000000002E-2</v>
      </c>
      <c r="W4" s="8" t="s">
        <v>83</v>
      </c>
      <c r="X4" s="8" t="s">
        <v>83</v>
      </c>
      <c r="Y4" s="8" t="s">
        <v>83</v>
      </c>
      <c r="Z4" s="8" t="s">
        <v>83</v>
      </c>
      <c r="AA4" s="8"/>
      <c r="AB4" s="8"/>
      <c r="AC4" s="8"/>
      <c r="AD4" s="8"/>
      <c r="AE4" s="18">
        <v>6.5699999999999995E-2</v>
      </c>
      <c r="AF4" s="19"/>
      <c r="AG4" s="8"/>
      <c r="AH4" s="8"/>
      <c r="AI4" s="8" t="s">
        <v>165</v>
      </c>
      <c r="AJ4" s="8" t="s">
        <v>166</v>
      </c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29">
        <v>1</v>
      </c>
      <c r="AW4" s="32">
        <v>1.45</v>
      </c>
      <c r="AX4" s="33">
        <f>AW4*AV4</f>
        <v>1.45</v>
      </c>
      <c r="AY4" s="34"/>
      <c r="AZ4" s="34"/>
      <c r="BA4" s="34"/>
    </row>
    <row r="5" spans="1:61" s="2" customFormat="1" ht="45" customHeight="1" x14ac:dyDescent="0.15">
      <c r="A5" s="4">
        <f>ROW()-9</f>
        <v>-4</v>
      </c>
      <c r="B5" s="5">
        <v>3</v>
      </c>
      <c r="C5" s="5" t="s">
        <v>156</v>
      </c>
      <c r="D5" s="5"/>
      <c r="E5" s="5" t="s">
        <v>167</v>
      </c>
      <c r="F5" s="7" t="s">
        <v>168</v>
      </c>
      <c r="G5" s="8" t="s">
        <v>83</v>
      </c>
      <c r="H5" s="8" t="s">
        <v>84</v>
      </c>
      <c r="I5" s="4" t="s">
        <v>85</v>
      </c>
      <c r="J5" s="9"/>
      <c r="K5" s="10" t="s">
        <v>86</v>
      </c>
      <c r="L5" s="5" t="s">
        <v>169</v>
      </c>
      <c r="M5" s="10" t="s">
        <v>86</v>
      </c>
      <c r="N5" s="11" t="s">
        <v>88</v>
      </c>
      <c r="O5" s="11" t="s">
        <v>87</v>
      </c>
      <c r="P5" s="8" t="s">
        <v>83</v>
      </c>
      <c r="Q5" s="8" t="s">
        <v>83</v>
      </c>
      <c r="R5" s="8" t="s">
        <v>83</v>
      </c>
      <c r="S5" s="8" t="s">
        <v>83</v>
      </c>
      <c r="T5" s="8" t="s">
        <v>83</v>
      </c>
      <c r="U5" s="8" t="s">
        <v>83</v>
      </c>
      <c r="V5" s="8" t="s">
        <v>83</v>
      </c>
      <c r="W5" s="8" t="s">
        <v>83</v>
      </c>
      <c r="X5" s="8" t="s">
        <v>83</v>
      </c>
      <c r="Y5" s="8" t="s">
        <v>83</v>
      </c>
      <c r="Z5" s="8" t="s">
        <v>83</v>
      </c>
      <c r="AA5" s="8"/>
      <c r="AB5" s="8"/>
      <c r="AC5" s="8"/>
      <c r="AD5" s="8"/>
      <c r="AE5" s="18"/>
      <c r="AF5" s="19"/>
      <c r="AG5" s="8"/>
      <c r="AH5" s="8"/>
      <c r="AI5" s="8" t="s">
        <v>165</v>
      </c>
      <c r="AJ5" s="8" t="s">
        <v>170</v>
      </c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29">
        <v>6</v>
      </c>
      <c r="AW5" s="32">
        <v>8.9200000000000002E-2</v>
      </c>
      <c r="AX5" s="33">
        <f>AW5*AV5</f>
        <v>0.53520000000000001</v>
      </c>
      <c r="AY5" s="34"/>
      <c r="AZ5" s="34"/>
      <c r="BA5" s="34"/>
    </row>
    <row r="6" spans="1:61" s="2" customFormat="1" ht="45" customHeight="1" x14ac:dyDescent="0.15">
      <c r="A6" s="4">
        <f>ROW()-9</f>
        <v>-3</v>
      </c>
      <c r="B6" s="5">
        <v>3</v>
      </c>
      <c r="C6" s="5" t="s">
        <v>156</v>
      </c>
      <c r="D6" s="5"/>
      <c r="E6" s="5" t="s">
        <v>171</v>
      </c>
      <c r="F6" s="7" t="s">
        <v>172</v>
      </c>
      <c r="G6" s="8" t="s">
        <v>83</v>
      </c>
      <c r="H6" s="8" t="s">
        <v>84</v>
      </c>
      <c r="I6" s="4" t="s">
        <v>85</v>
      </c>
      <c r="J6" s="9"/>
      <c r="K6" s="10" t="s">
        <v>86</v>
      </c>
      <c r="L6" s="5" t="s">
        <v>171</v>
      </c>
      <c r="M6" s="10" t="s">
        <v>86</v>
      </c>
      <c r="N6" s="11" t="s">
        <v>88</v>
      </c>
      <c r="O6" s="11" t="s">
        <v>87</v>
      </c>
      <c r="P6" s="8" t="s">
        <v>83</v>
      </c>
      <c r="Q6" s="8" t="s">
        <v>83</v>
      </c>
      <c r="R6" s="8" t="s">
        <v>83</v>
      </c>
      <c r="S6" s="8" t="s">
        <v>83</v>
      </c>
      <c r="T6" s="8" t="s">
        <v>83</v>
      </c>
      <c r="U6" s="8" t="s">
        <v>83</v>
      </c>
      <c r="V6" s="8" t="s">
        <v>83</v>
      </c>
      <c r="W6" s="8" t="s">
        <v>83</v>
      </c>
      <c r="X6" s="8" t="s">
        <v>83</v>
      </c>
      <c r="Y6" s="8" t="s">
        <v>83</v>
      </c>
      <c r="Z6" s="8" t="s">
        <v>83</v>
      </c>
      <c r="AA6" s="8"/>
      <c r="AB6" s="8"/>
      <c r="AC6" s="8"/>
      <c r="AD6" s="8"/>
      <c r="AE6" s="18"/>
      <c r="AF6" s="19"/>
      <c r="AG6" s="8"/>
      <c r="AH6" s="8"/>
      <c r="AI6" s="8" t="s">
        <v>165</v>
      </c>
      <c r="AJ6" s="8" t="s">
        <v>170</v>
      </c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29">
        <v>3</v>
      </c>
      <c r="AW6" s="32">
        <v>0.10780000000000001</v>
      </c>
      <c r="AX6" s="33">
        <f>AW6*AV6</f>
        <v>0.32340000000000002</v>
      </c>
      <c r="AY6" s="34"/>
      <c r="AZ6" s="34"/>
      <c r="BA6" s="34"/>
    </row>
  </sheetData>
  <mergeCells count="1">
    <mergeCell ref="AB1:AD1"/>
  </mergeCells>
  <phoneticPr fontId="19" type="noConversion"/>
  <conditionalFormatting sqref="AY2">
    <cfRule type="duplicateValues" dxfId="8" priority="3"/>
    <cfRule type="duplicateValues" dxfId="7" priority="4"/>
  </conditionalFormatting>
  <conditionalFormatting sqref="BA2:BI2">
    <cfRule type="cellIs" dxfId="6" priority="1" operator="equal">
      <formula>1</formula>
    </cfRule>
    <cfRule type="cellIs" dxfId="5" priority="2" operator="equal">
      <formula>0</formula>
    </cfRule>
  </conditionalFormatting>
  <conditionalFormatting sqref="AW3:AW6">
    <cfRule type="duplicateValues" dxfId="4" priority="8"/>
    <cfRule type="duplicateValues" dxfId="3" priority="9"/>
  </conditionalFormatting>
  <conditionalFormatting sqref="AW4:AW6">
    <cfRule type="duplicateValues" dxfId="2" priority="5"/>
  </conditionalFormatting>
  <conditionalFormatting sqref="AY3:BA6">
    <cfRule type="cellIs" dxfId="1" priority="6" operator="equal">
      <formula>1</formula>
    </cfRule>
    <cfRule type="cellIs" dxfId="0" priority="7" operator="equal">
      <formula>0</formula>
    </cfRule>
  </conditionalFormatting>
  <dataValidations count="1">
    <dataValidation allowBlank="1" showErrorMessage="1" sqref="Q2:Q3"/>
  </dataValidation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明细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hewei</dc:creator>
  <cp:lastModifiedBy>Administrator</cp:lastModifiedBy>
  <dcterms:created xsi:type="dcterms:W3CDTF">2023-05-12T11:15:00Z</dcterms:created>
  <dcterms:modified xsi:type="dcterms:W3CDTF">2025-09-11T07:27:23Z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1B3778C8EC7246618390E58E1EF79D32_12</vt:lpwstr>
  </property>
</Properties>
</file>