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5"/>
  </bookViews>
  <sheets>
    <sheet name="M8&amp;M10螺栓-2024年" sheetId="1" r:id="rId1"/>
    <sheet name="M8&amp;M10螺栓-2024年 (2)" sheetId="14" r:id="rId2"/>
    <sheet name="M8&amp;M10螺栓-2025" sheetId="9" state="hidden" r:id="rId3"/>
    <sheet name="螺栓位置明细" sheetId="6" r:id="rId4"/>
    <sheet name="实验报告" sheetId="12" r:id="rId5"/>
    <sheet name="报价单" sheetId="13" r:id="rId6"/>
    <sheet name="Sheet1" sheetId="7" state="hidden" r:id="rId7"/>
  </sheets>
  <definedNames>
    <definedName name="_xlnm._FilterDatabase" localSheetId="3" hidden="1">螺栓位置明细!$A$1:$G$8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<sst xmlns="http://schemas.openxmlformats.org/spreadsheetml/2006/main" count="444" uniqueCount="84">
  <si>
    <t>河北工厂</t>
  </si>
  <si>
    <t>上锐</t>
  </si>
  <si>
    <t>固耐安</t>
  </si>
  <si>
    <t>北京三浦</t>
  </si>
  <si>
    <t>物料号</t>
  </si>
  <si>
    <t xml:space="preserve">描述 </t>
  </si>
  <si>
    <t>图示</t>
  </si>
  <si>
    <t>2024年使用量</t>
  </si>
  <si>
    <t>供应商</t>
  </si>
  <si>
    <t>价格</t>
  </si>
  <si>
    <t>2024年费用</t>
  </si>
  <si>
    <t>BFA0000130</t>
  </si>
  <si>
    <t>M8*20六角头螺栓</t>
  </si>
  <si>
    <t/>
  </si>
  <si>
    <t>BFA0000044</t>
  </si>
  <si>
    <t>六角法兰带齿螺栓M8*20镀黑锌</t>
  </si>
  <si>
    <t>需要新开发</t>
  </si>
  <si>
    <t>BFA0000012</t>
  </si>
  <si>
    <t>外方螺栓(黑)M8*25</t>
  </si>
  <si>
    <t>BFA0000011</t>
  </si>
  <si>
    <t>六角头螺栓M10*25黑</t>
  </si>
  <si>
    <t>BFA0000006</t>
  </si>
  <si>
    <t>平垫圈φ10黑色</t>
  </si>
  <si>
    <t>BFA0000009</t>
  </si>
  <si>
    <t>弹簧垫圈φ10黑色</t>
  </si>
  <si>
    <t>人工穿螺栓的费用0.03/个</t>
  </si>
  <si>
    <t>BFA0010177</t>
  </si>
  <si>
    <t>六角法兰带齿螺栓M10*20镀黑锌</t>
  </si>
  <si>
    <t>2024年至今费用</t>
  </si>
  <si>
    <t>BFA0010019</t>
  </si>
  <si>
    <t>内六角花形低圆柱头螺钉M10*20黑色达克罗，带防松胶</t>
  </si>
  <si>
    <t>未税价</t>
  </si>
  <si>
    <t>90天账期</t>
  </si>
  <si>
    <t>款到发货</t>
  </si>
  <si>
    <t>24年使用量</t>
  </si>
  <si>
    <t>24年费用</t>
  </si>
  <si>
    <t>六角头螺栓+弹垫+平垫</t>
  </si>
  <si>
    <t>24年至今费用</t>
  </si>
  <si>
    <t>2025年1-7月份使用量</t>
  </si>
  <si>
    <t>2025年1-7月份费用</t>
  </si>
  <si>
    <t>座椅</t>
  </si>
  <si>
    <t>组件</t>
  </si>
  <si>
    <t>组件描述1</t>
  </si>
  <si>
    <t>组件描述2</t>
  </si>
  <si>
    <t>每件需求量</t>
  </si>
  <si>
    <t>固定位置</t>
  </si>
  <si>
    <t>B40L后排座椅</t>
  </si>
  <si>
    <t>六角头螺栓</t>
  </si>
  <si>
    <t>M10*25黑</t>
  </si>
  <si>
    <t>靠背总成与座垫总成连接</t>
  </si>
  <si>
    <t>重卡主副驾座椅</t>
  </si>
  <si>
    <t>调角器与底座连接
靠背骨架与调角器连接</t>
  </si>
  <si>
    <t>3.0平台座椅</t>
  </si>
  <si>
    <t>内六角花形低圆柱头螺钉</t>
  </si>
  <si>
    <t>M10*20镀黑锌</t>
  </si>
  <si>
    <t>靠背骨架与底座连接</t>
  </si>
  <si>
    <t>轻卡主背和副背座椅</t>
  </si>
  <si>
    <t>M8*25黑</t>
  </si>
  <si>
    <t>折叠器与骨架固定</t>
  </si>
  <si>
    <t>轻卡主背座椅</t>
  </si>
  <si>
    <t>扶手支架与骨架固定</t>
  </si>
  <si>
    <t>M8*20黑</t>
  </si>
  <si>
    <t>轻卡主驾座椅</t>
  </si>
  <si>
    <t>靠背骨架与底座固定</t>
  </si>
  <si>
    <t>使用8颗北京三浦的M10*20的螺栓</t>
  </si>
  <si>
    <t>使用8颗上锐的M10*20的螺栓</t>
  </si>
  <si>
    <t>使用8颗固耐安的M10*20的螺栓
使用2颗三浦的M8*20的螺栓和固耐安2颗M8*20的螺栓</t>
  </si>
  <si>
    <t>QAD</t>
  </si>
  <si>
    <t>零件描述</t>
  </si>
  <si>
    <t>年用量</t>
  </si>
  <si>
    <t>目标价</t>
  </si>
  <si>
    <t>协商价</t>
  </si>
  <si>
    <t>周期</t>
  </si>
  <si>
    <t>净重kg</t>
  </si>
  <si>
    <t>材料+加工费（元/kg）</t>
  </si>
  <si>
    <t>镀黑锌单价（元/kg）</t>
  </si>
  <si>
    <t>系数</t>
  </si>
  <si>
    <t>1个月</t>
  </si>
  <si>
    <t>周一回复</t>
  </si>
  <si>
    <t>半个月</t>
  </si>
  <si>
    <t>BFA0010178</t>
  </si>
  <si>
    <t>六角法兰带齿螺栓M8*25镀黑锌</t>
  </si>
  <si>
    <t>描述</t>
  </si>
  <si>
    <t>内六角花形低圆柱头螺钉M10*20镀黑锌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</si>
</sst>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0.00_);[Red]\(0.00\)"/>
    <numFmt numFmtId="179" formatCode="##,###,##0.0########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177" fontId="0" fillId="3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77" fontId="0" fillId="6" borderId="0" xfId="0" applyNumberFormat="1" applyFill="1" applyAlignment="1">
      <alignment horizontal="center" vertical="center"/>
    </xf>
    <xf numFmtId="178" fontId="0" fillId="7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www.wps.cn/officeDocument/2021/sharedlinks" Target="sharedlinks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8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7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138430</xdr:colOff>
      <xdr:row>2</xdr:row>
      <xdr:rowOff>42545</xdr:rowOff>
    </xdr:from>
    <xdr:to>
      <xdr:col>2</xdr:col>
      <xdr:colOff>756920</xdr:colOff>
      <xdr:row>2</xdr:row>
      <xdr:rowOff>588010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8730" y="118554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3</xdr:row>
      <xdr:rowOff>71755</xdr:rowOff>
    </xdr:from>
    <xdr:to>
      <xdr:col>2</xdr:col>
      <xdr:colOff>659765</xdr:colOff>
      <xdr:row>3</xdr:row>
      <xdr:rowOff>530225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18497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138430</xdr:colOff>
      <xdr:row>7</xdr:row>
      <xdr:rowOff>42545</xdr:rowOff>
    </xdr:from>
    <xdr:to>
      <xdr:col>2</xdr:col>
      <xdr:colOff>756920</xdr:colOff>
      <xdr:row>7</xdr:row>
      <xdr:rowOff>588010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8730" y="367982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8</xdr:row>
      <xdr:rowOff>71755</xdr:rowOff>
    </xdr:from>
    <xdr:to>
      <xdr:col>2</xdr:col>
      <xdr:colOff>659765</xdr:colOff>
      <xdr:row>8</xdr:row>
      <xdr:rowOff>530225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434403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16</xdr:row>
      <xdr:rowOff>71755</xdr:rowOff>
    </xdr:from>
    <xdr:to>
      <xdr:col>2</xdr:col>
      <xdr:colOff>659765</xdr:colOff>
      <xdr:row>16</xdr:row>
      <xdr:rowOff>530225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874331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13</xdr:row>
      <xdr:rowOff>120650</xdr:rowOff>
    </xdr:from>
    <xdr:to>
      <xdr:col>2</xdr:col>
      <xdr:colOff>773430</xdr:colOff>
      <xdr:row>13</xdr:row>
      <xdr:rowOff>527685</xdr:rowOff>
    </xdr:to>
    <xdr:pic>
      <xdr:nvPicPr>
        <xdr:cNvPr id="5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43175" y="6887210"/>
          <a:ext cx="6305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62865</xdr:colOff>
      <xdr:row>14</xdr:row>
      <xdr:rowOff>72390</xdr:rowOff>
    </xdr:from>
    <xdr:to>
      <xdr:col>2</xdr:col>
      <xdr:colOff>780415</xdr:colOff>
      <xdr:row>14</xdr:row>
      <xdr:rowOff>527050</xdr:rowOff>
    </xdr:to>
    <xdr:pic>
      <xdr:nvPicPr>
        <xdr:cNvPr id="6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63165" y="7473950"/>
          <a:ext cx="71755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12</xdr:row>
      <xdr:rowOff>82550</xdr:rowOff>
    </xdr:from>
    <xdr:to>
      <xdr:col>2</xdr:col>
      <xdr:colOff>755015</xdr:colOff>
      <xdr:row>12</xdr:row>
      <xdr:rowOff>517525</xdr:rowOff>
    </xdr:to>
    <xdr:pic>
      <xdr:nvPicPr>
        <xdr:cNvPr id="7" name="图片 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95550" y="6214110"/>
          <a:ext cx="65976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21</xdr:row>
      <xdr:rowOff>71755</xdr:rowOff>
    </xdr:from>
    <xdr:to>
      <xdr:col>2</xdr:col>
      <xdr:colOff>659765</xdr:colOff>
      <xdr:row>21</xdr:row>
      <xdr:rowOff>530225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1123759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232410</xdr:colOff>
      <xdr:row>20</xdr:row>
      <xdr:rowOff>151765</xdr:rowOff>
    </xdr:from>
    <xdr:to>
      <xdr:col>2</xdr:col>
      <xdr:colOff>686435</xdr:colOff>
      <xdr:row>20</xdr:row>
      <xdr:rowOff>571500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2710" y="10682605"/>
          <a:ext cx="454025" cy="419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138430</xdr:colOff>
      <xdr:row>2</xdr:row>
      <xdr:rowOff>42545</xdr:rowOff>
    </xdr:from>
    <xdr:to>
      <xdr:col>2</xdr:col>
      <xdr:colOff>756920</xdr:colOff>
      <xdr:row>2</xdr:row>
      <xdr:rowOff>588010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8730" y="118554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3</xdr:row>
      <xdr:rowOff>71755</xdr:rowOff>
    </xdr:from>
    <xdr:to>
      <xdr:col>2</xdr:col>
      <xdr:colOff>659765</xdr:colOff>
      <xdr:row>3</xdr:row>
      <xdr:rowOff>530225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184975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138430</xdr:colOff>
      <xdr:row>7</xdr:row>
      <xdr:rowOff>42545</xdr:rowOff>
    </xdr:from>
    <xdr:to>
      <xdr:col>2</xdr:col>
      <xdr:colOff>756920</xdr:colOff>
      <xdr:row>7</xdr:row>
      <xdr:rowOff>588010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8730" y="3679825"/>
          <a:ext cx="61849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8</xdr:row>
      <xdr:rowOff>71755</xdr:rowOff>
    </xdr:from>
    <xdr:to>
      <xdr:col>2</xdr:col>
      <xdr:colOff>659765</xdr:colOff>
      <xdr:row>8</xdr:row>
      <xdr:rowOff>530225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434403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1066800</xdr:colOff>
      <xdr:row>1</xdr:row>
      <xdr:rowOff>63500</xdr:rowOff>
    </xdr:from>
    <xdr:to>
      <xdr:col>27</xdr:col>
      <xdr:colOff>545465</xdr:colOff>
      <xdr:row>2</xdr:row>
      <xdr:rowOff>215900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33810" y="520700"/>
          <a:ext cx="869315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16</xdr:row>
      <xdr:rowOff>71755</xdr:rowOff>
    </xdr:from>
    <xdr:to>
      <xdr:col>2</xdr:col>
      <xdr:colOff>659765</xdr:colOff>
      <xdr:row>16</xdr:row>
      <xdr:rowOff>530225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874331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13</xdr:row>
      <xdr:rowOff>120650</xdr:rowOff>
    </xdr:from>
    <xdr:to>
      <xdr:col>2</xdr:col>
      <xdr:colOff>773430</xdr:colOff>
      <xdr:row>13</xdr:row>
      <xdr:rowOff>527685</xdr:rowOff>
    </xdr:to>
    <xdr:pic>
      <xdr:nvPicPr>
        <xdr:cNvPr id="8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43175" y="6887210"/>
          <a:ext cx="63055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62865</xdr:colOff>
      <xdr:row>14</xdr:row>
      <xdr:rowOff>72390</xdr:rowOff>
    </xdr:from>
    <xdr:to>
      <xdr:col>2</xdr:col>
      <xdr:colOff>780415</xdr:colOff>
      <xdr:row>14</xdr:row>
      <xdr:rowOff>527050</xdr:rowOff>
    </xdr:to>
    <xdr:pic>
      <xdr:nvPicPr>
        <xdr:cNvPr id="9" name="图片 2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63165" y="7473950"/>
          <a:ext cx="71755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12</xdr:row>
      <xdr:rowOff>82550</xdr:rowOff>
    </xdr:from>
    <xdr:to>
      <xdr:col>2</xdr:col>
      <xdr:colOff>755015</xdr:colOff>
      <xdr:row>12</xdr:row>
      <xdr:rowOff>517525</xdr:rowOff>
    </xdr:to>
    <xdr:pic>
      <xdr:nvPicPr>
        <xdr:cNvPr id="10" name="图片 3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95550" y="6214110"/>
          <a:ext cx="65976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21</xdr:row>
      <xdr:rowOff>71755</xdr:rowOff>
    </xdr:from>
    <xdr:to>
      <xdr:col>2</xdr:col>
      <xdr:colOff>659765</xdr:colOff>
      <xdr:row>21</xdr:row>
      <xdr:rowOff>530225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1123759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232410</xdr:colOff>
      <xdr:row>20</xdr:row>
      <xdr:rowOff>151765</xdr:rowOff>
    </xdr:from>
    <xdr:to>
      <xdr:col>2</xdr:col>
      <xdr:colOff>686435</xdr:colOff>
      <xdr:row>20</xdr:row>
      <xdr:rowOff>571500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32710" y="10682605"/>
          <a:ext cx="4540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323850</xdr:colOff>
      <xdr:row>2</xdr:row>
      <xdr:rowOff>333375</xdr:rowOff>
    </xdr:from>
    <xdr:to>
      <xdr:col>21</xdr:col>
      <xdr:colOff>562610</xdr:colOff>
      <xdr:row>15</xdr:row>
      <xdr:rowOff>415925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757660" y="1476375"/>
          <a:ext cx="4625975" cy="6976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391795</xdr:colOff>
      <xdr:row>2</xdr:row>
      <xdr:rowOff>250825</xdr:rowOff>
    </xdr:from>
    <xdr:to>
      <xdr:col>29</xdr:col>
      <xdr:colOff>29210</xdr:colOff>
      <xdr:row>14</xdr:row>
      <xdr:rowOff>368300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212820" y="1393825"/>
          <a:ext cx="4651375" cy="637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25</xdr:row>
      <xdr:rowOff>71755</xdr:rowOff>
    </xdr:from>
    <xdr:to>
      <xdr:col>2</xdr:col>
      <xdr:colOff>659765</xdr:colOff>
      <xdr:row>25</xdr:row>
      <xdr:rowOff>530225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1275397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167005</xdr:colOff>
      <xdr:row>26</xdr:row>
      <xdr:rowOff>71755</xdr:rowOff>
    </xdr:from>
    <xdr:to>
      <xdr:col>2</xdr:col>
      <xdr:colOff>659765</xdr:colOff>
      <xdr:row>26</xdr:row>
      <xdr:rowOff>530225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7305" y="13388975"/>
          <a:ext cx="492760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182245</xdr:colOff>
      <xdr:row>15</xdr:row>
      <xdr:rowOff>396875</xdr:rowOff>
    </xdr:from>
    <xdr:to>
      <xdr:col>24</xdr:col>
      <xdr:colOff>198120</xdr:colOff>
      <xdr:row>36</xdr:row>
      <xdr:rowOff>123825</xdr:rowOff>
    </xdr:to>
    <xdr:pic>
      <xdr:nvPicPr>
        <xdr:cNvPr id="17" name="图片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16055" y="8433435"/>
          <a:ext cx="6283325" cy="748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107950</xdr:colOff>
      <xdr:row>38</xdr:row>
      <xdr:rowOff>29210</xdr:rowOff>
    </xdr:from>
    <xdr:to>
      <xdr:col>33</xdr:col>
      <xdr:colOff>55245</xdr:colOff>
      <xdr:row>73</xdr:row>
      <xdr:rowOff>67310</xdr:rowOff>
    </xdr:to>
    <xdr:pic>
      <xdr:nvPicPr>
        <xdr:cNvPr id="18" name="图片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581640" y="16191230"/>
          <a:ext cx="12815570" cy="6438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71755</xdr:colOff>
      <xdr:row>1</xdr:row>
      <xdr:rowOff>57785</xdr:rowOff>
    </xdr:from>
    <xdr:to>
      <xdr:col>6</xdr:col>
      <xdr:colOff>783590</xdr:colOff>
      <xdr:row>1</xdr:row>
      <xdr:rowOff>687705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0745" y="349885"/>
          <a:ext cx="71183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2</xdr:row>
      <xdr:rowOff>43815</xdr:rowOff>
    </xdr:from>
    <xdr:to>
      <xdr:col>6</xdr:col>
      <xdr:colOff>817880</xdr:colOff>
      <xdr:row>2</xdr:row>
      <xdr:rowOff>691515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91380" y="1148715"/>
          <a:ext cx="74549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101600</xdr:colOff>
      <xdr:row>3</xdr:row>
      <xdr:rowOff>92710</xdr:rowOff>
    </xdr:from>
    <xdr:to>
      <xdr:col>7</xdr:col>
      <xdr:colOff>0</xdr:colOff>
      <xdr:row>3</xdr:row>
      <xdr:rowOff>716280</xdr:rowOff>
    </xdr:to>
    <xdr:pic>
      <xdr:nvPicPr>
        <xdr:cNvPr id="106" name="图片 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20590" y="2010410"/>
          <a:ext cx="729615" cy="62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110490</xdr:colOff>
      <xdr:row>4</xdr:row>
      <xdr:rowOff>44450</xdr:rowOff>
    </xdr:from>
    <xdr:to>
      <xdr:col>6</xdr:col>
      <xdr:colOff>834390</xdr:colOff>
      <xdr:row>4</xdr:row>
      <xdr:rowOff>660400</xdr:rowOff>
    </xdr:to>
    <xdr:pic>
      <xdr:nvPicPr>
        <xdr:cNvPr id="132" name="图片 1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4781550" y="2722245"/>
          <a:ext cx="615950" cy="720725"/>
        </a:xfrm>
        <a:prstGeom prst="rect">
          <a:avLst/>
        </a:prstGeom>
      </xdr:spPr>
    </xdr:pic>
    <xdr:clientData/>
  </xdr:twoCellAnchor>
  <xdr:twoCellAnchor>
    <xdr:from>
      <xdr:col>6</xdr:col>
      <xdr:colOff>127635</xdr:colOff>
      <xdr:row>5</xdr:row>
      <xdr:rowOff>25400</xdr:rowOff>
    </xdr:from>
    <xdr:to>
      <xdr:col>6</xdr:col>
      <xdr:colOff>786765</xdr:colOff>
      <xdr:row>5</xdr:row>
      <xdr:rowOff>554355</xdr:rowOff>
    </xdr:to>
    <xdr:pic>
      <xdr:nvPicPr>
        <xdr:cNvPr id="134" name="图片 1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46625" y="3441700"/>
          <a:ext cx="65913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</xdr:colOff>
      <xdr:row>5</xdr:row>
      <xdr:rowOff>596265</xdr:rowOff>
    </xdr:from>
    <xdr:to>
      <xdr:col>5</xdr:col>
      <xdr:colOff>828040</xdr:colOff>
      <xdr:row>5</xdr:row>
      <xdr:rowOff>596900</xdr:rowOff>
    </xdr:to>
    <xdr:pic>
      <xdr:nvPicPr>
        <xdr:cNvPr id="135" name="图片 13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79545" y="4012565"/>
          <a:ext cx="639445" cy="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97155</xdr:colOff>
      <xdr:row>6</xdr:row>
      <xdr:rowOff>22860</xdr:rowOff>
    </xdr:from>
    <xdr:to>
      <xdr:col>6</xdr:col>
      <xdr:colOff>768350</xdr:colOff>
      <xdr:row>6</xdr:row>
      <xdr:rowOff>534035</xdr:rowOff>
    </xdr:to>
    <xdr:pic>
      <xdr:nvPicPr>
        <xdr:cNvPr id="136" name="图片 1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16145" y="4036060"/>
          <a:ext cx="671195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102870</xdr:colOff>
      <xdr:row>7</xdr:row>
      <xdr:rowOff>24765</xdr:rowOff>
    </xdr:from>
    <xdr:to>
      <xdr:col>6</xdr:col>
      <xdr:colOff>782320</xdr:colOff>
      <xdr:row>7</xdr:row>
      <xdr:rowOff>542290</xdr:rowOff>
    </xdr:to>
    <xdr:pic>
      <xdr:nvPicPr>
        <xdr:cNvPr id="137" name="图片 1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21860" y="4634865"/>
          <a:ext cx="67945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32385</xdr:colOff>
      <xdr:row>5</xdr:row>
      <xdr:rowOff>596265</xdr:rowOff>
    </xdr:from>
    <xdr:to>
      <xdr:col>5</xdr:col>
      <xdr:colOff>828040</xdr:colOff>
      <xdr:row>5</xdr:row>
      <xdr:rowOff>596900</xdr:rowOff>
    </xdr:to>
    <xdr:pic>
      <xdr:nvPicPr>
        <xdr:cNvPr id="139" name="图片 1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79545" y="4012565"/>
          <a:ext cx="639445" cy="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2</xdr:row>
      <xdr:rowOff>114300</xdr:rowOff>
    </xdr:from>
    <xdr:to>
      <xdr:col>5</xdr:col>
      <xdr:colOff>128905</xdr:colOff>
      <xdr:row>29</xdr:row>
      <xdr:rowOff>52070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754380"/>
          <a:ext cx="4635500" cy="487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422910</xdr:colOff>
      <xdr:row>2</xdr:row>
      <xdr:rowOff>152400</xdr:rowOff>
    </xdr:from>
    <xdr:to>
      <xdr:col>10</xdr:col>
      <xdr:colOff>286385</xdr:colOff>
      <xdr:row>28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9530" y="792480"/>
          <a:ext cx="4827270" cy="474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631190</xdr:colOff>
      <xdr:row>7</xdr:row>
      <xdr:rowOff>75565</xdr:rowOff>
    </xdr:from>
    <xdr:to>
      <xdr:col>3</xdr:col>
      <xdr:colOff>552450</xdr:colOff>
      <xdr:row>32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2727325"/>
          <a:ext cx="2875915" cy="462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188595</xdr:colOff>
      <xdr:row>7</xdr:row>
      <xdr:rowOff>18415</xdr:rowOff>
    </xdr:from>
    <xdr:to>
      <xdr:col>11</xdr:col>
      <xdr:colOff>262890</xdr:colOff>
      <xdr:row>33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80940" y="2670175"/>
          <a:ext cx="3297555" cy="473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657225</xdr:colOff>
      <xdr:row>34</xdr:row>
      <xdr:rowOff>66675</xdr:rowOff>
    </xdr:from>
    <xdr:to>
      <xdr:col>12</xdr:col>
      <xdr:colOff>613410</xdr:colOff>
      <xdr:row>39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7220" y="7656195"/>
          <a:ext cx="862901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8255</xdr:colOff>
      <xdr:row>39</xdr:row>
      <xdr:rowOff>133985</xdr:rowOff>
    </xdr:from>
    <xdr:to>
      <xdr:col>5</xdr:col>
      <xdr:colOff>366395</xdr:colOff>
      <xdr:row>66</xdr:row>
      <xdr:rowOff>57785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5475" y="8637905"/>
          <a:ext cx="3916045" cy="486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113665</xdr:colOff>
      <xdr:row>40</xdr:row>
      <xdr:rowOff>64135</xdr:rowOff>
    </xdr:from>
    <xdr:to>
      <xdr:col>22</xdr:col>
      <xdr:colOff>403860</xdr:colOff>
      <xdr:row>63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12050" y="8750935"/>
          <a:ext cx="8527415" cy="427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</xdr:row>
      <xdr:rowOff>33655</xdr:rowOff>
    </xdr:from>
    <xdr:to>
      <xdr:col>3</xdr:col>
      <xdr:colOff>602615</xdr:colOff>
      <xdr:row>2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50540" y="711835"/>
          <a:ext cx="49276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81280</xdr:colOff>
      <xdr:row>4</xdr:row>
      <xdr:rowOff>46990</xdr:rowOff>
    </xdr:from>
    <xdr:to>
      <xdr:col>3</xdr:col>
      <xdr:colOff>574040</xdr:colOff>
      <xdr:row>4</xdr:row>
      <xdr:rowOff>470535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21965" y="1715770"/>
          <a:ext cx="49276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88900</xdr:colOff>
      <xdr:row>3</xdr:row>
      <xdr:rowOff>31750</xdr:rowOff>
    </xdr:from>
    <xdr:to>
      <xdr:col>3</xdr:col>
      <xdr:colOff>581660</xdr:colOff>
      <xdr:row>3</xdr:row>
      <xdr:rowOff>455295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29585" y="1205230"/>
          <a:ext cx="492760" cy="423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8"/>
  <sheetViews>
    <sheetView workbookViewId="0">
      <selection activeCell="O25" sqref="O25"/>
    </sheetView>
  </sheetViews>
  <sheetFormatPr defaultColWidth="9.13888888888889" defaultRowHeight="14.4"/>
  <cols>
    <col min="1" max="1" width="12.1388888888889" customWidth="1"/>
    <col min="2" max="2" width="22.8611111111111" customWidth="1"/>
    <col min="3" max="3" width="11.4259259259259" style="5" customWidth="1"/>
    <col min="4" max="4" width="10.6296296296296" style="27" customWidth="1"/>
    <col min="5" max="5" width="10.6296296296296" style="5" customWidth="1"/>
    <col min="6" max="6" width="10.6296296296296" style="28" customWidth="1"/>
    <col min="7" max="13" width="10.6296296296296" style="29" customWidth="1"/>
    <col min="14" max="14" width="14" style="30" customWidth="1"/>
  </cols>
  <sheetData>
    <row r="1" ht="36" customHeight="1" spans="1:13">
      <c r="A1" s="31" t="s">
        <v>0</v>
      </c>
      <c r="B1" s="32"/>
      <c r="C1" s="32"/>
      <c r="D1" s="33"/>
      <c r="E1" s="34" t="s">
        <v>1</v>
      </c>
      <c r="F1" s="34"/>
      <c r="G1" s="35"/>
      <c r="H1" s="34" t="s">
        <v>2</v>
      </c>
      <c r="I1" s="34"/>
      <c r="J1" s="35"/>
      <c r="K1" s="34" t="s">
        <v>3</v>
      </c>
      <c r="L1" s="34"/>
      <c r="M1" s="35"/>
    </row>
    <row r="2" ht="54" customHeight="1" spans="1:13">
      <c r="A2" s="36" t="s">
        <v>4</v>
      </c>
      <c r="B2" s="36" t="s">
        <v>5</v>
      </c>
      <c r="C2" s="36" t="s">
        <v>6</v>
      </c>
      <c r="D2" s="37" t="s">
        <v>7</v>
      </c>
      <c r="E2" s="36" t="s">
        <v>8</v>
      </c>
      <c r="F2" s="38" t="s">
        <v>9</v>
      </c>
      <c r="G2" s="44" t="s">
        <v>10</v>
      </c>
      <c r="H2" s="36" t="s">
        <v>8</v>
      </c>
      <c r="I2" s="38" t="s">
        <v>9</v>
      </c>
      <c r="J2" s="44" t="s">
        <v>10</v>
      </c>
      <c r="K2" s="36" t="s">
        <v>8</v>
      </c>
      <c r="L2" s="38" t="s">
        <v>9</v>
      </c>
      <c r="M2" s="44" t="s">
        <v>10</v>
      </c>
    </row>
    <row r="3" ht="50" customHeight="1" spans="1:13">
      <c r="A3" s="2" t="s">
        <v>11</v>
      </c>
      <c r="B3" s="2" t="s">
        <v>12</v>
      </c>
      <c r="C3" s="8" t="s">
        <v>13</v>
      </c>
      <c r="D3" s="6">
        <v>136390</v>
      </c>
      <c r="E3" s="2" t="s">
        <v>3</v>
      </c>
      <c r="F3" s="12">
        <v>0.105</v>
      </c>
      <c r="G3" s="13">
        <f t="shared" ref="G3:G9" si="0">F3*D3</f>
        <v>14320.95</v>
      </c>
      <c r="H3" s="2" t="s">
        <v>3</v>
      </c>
      <c r="I3" s="12">
        <v>0.105</v>
      </c>
      <c r="J3" s="13">
        <f t="shared" ref="J3:J9" si="1">I3*D3</f>
        <v>14320.95</v>
      </c>
      <c r="K3" s="2" t="s">
        <v>3</v>
      </c>
      <c r="L3" s="12">
        <v>0.105</v>
      </c>
      <c r="M3" s="13">
        <f>L3*D3</f>
        <v>14320.95</v>
      </c>
    </row>
    <row r="4" ht="50" customHeight="1" spans="1:14">
      <c r="A4" s="2" t="s">
        <v>14</v>
      </c>
      <c r="B4" s="7" t="s">
        <v>15</v>
      </c>
      <c r="C4" s="8" t="s">
        <v>13</v>
      </c>
      <c r="D4" s="6">
        <v>136390</v>
      </c>
      <c r="E4" s="2" t="s">
        <v>1</v>
      </c>
      <c r="F4" s="12">
        <v>0.3</v>
      </c>
      <c r="G4" s="13">
        <f t="shared" si="0"/>
        <v>40917</v>
      </c>
      <c r="H4" s="2" t="s">
        <v>2</v>
      </c>
      <c r="I4" s="12">
        <f>G26</f>
        <v>0.256637168141593</v>
      </c>
      <c r="J4" s="13">
        <f t="shared" si="1"/>
        <v>35002.7433628319</v>
      </c>
      <c r="K4" s="2" t="s">
        <v>3</v>
      </c>
      <c r="L4" s="12">
        <f>I26</f>
        <v>0.221238938053097</v>
      </c>
      <c r="M4" s="13">
        <f>L4*D4</f>
        <v>30174.7787610619</v>
      </c>
      <c r="N4" s="42" t="s">
        <v>16</v>
      </c>
    </row>
    <row r="5" ht="28" customHeight="1" spans="6:13">
      <c r="F5" s="39">
        <f>F4-F3</f>
        <v>0.195</v>
      </c>
      <c r="G5" s="40">
        <f>G4-G3</f>
        <v>26596.05</v>
      </c>
      <c r="H5" s="5"/>
      <c r="I5" s="39">
        <f>I4-I3</f>
        <v>0.151637168141593</v>
      </c>
      <c r="J5" s="40">
        <f>J4-J3</f>
        <v>20681.7933628319</v>
      </c>
      <c r="K5" s="5"/>
      <c r="L5" s="39">
        <f>L4-L3</f>
        <v>0.116238938053097</v>
      </c>
      <c r="M5" s="40">
        <f>M4-M3</f>
        <v>15853.8287610619</v>
      </c>
    </row>
    <row r="7" customFormat="1" ht="54" customHeight="1" spans="1:14">
      <c r="A7" s="2" t="s">
        <v>4</v>
      </c>
      <c r="B7" s="2" t="s">
        <v>5</v>
      </c>
      <c r="C7" s="2" t="s">
        <v>6</v>
      </c>
      <c r="D7" s="37" t="s">
        <v>7</v>
      </c>
      <c r="E7" s="2" t="s">
        <v>8</v>
      </c>
      <c r="F7" s="12" t="s">
        <v>9</v>
      </c>
      <c r="G7" s="45" t="s">
        <v>10</v>
      </c>
      <c r="H7" s="2" t="s">
        <v>8</v>
      </c>
      <c r="I7" s="12" t="s">
        <v>9</v>
      </c>
      <c r="J7" s="45" t="s">
        <v>10</v>
      </c>
      <c r="K7" s="2" t="s">
        <v>8</v>
      </c>
      <c r="L7" s="12" t="s">
        <v>9</v>
      </c>
      <c r="M7" s="45" t="s">
        <v>10</v>
      </c>
      <c r="N7" s="30"/>
    </row>
    <row r="8" customFormat="1" ht="50" customHeight="1" spans="1:14">
      <c r="A8" s="2" t="s">
        <v>17</v>
      </c>
      <c r="B8" s="2" t="s">
        <v>18</v>
      </c>
      <c r="C8" s="8" t="s">
        <v>13</v>
      </c>
      <c r="D8" s="6">
        <v>266869</v>
      </c>
      <c r="E8" s="2" t="s">
        <v>3</v>
      </c>
      <c r="F8" s="12">
        <v>0.2051</v>
      </c>
      <c r="G8" s="13">
        <f t="shared" si="0"/>
        <v>54734.8319</v>
      </c>
      <c r="H8" s="2" t="s">
        <v>3</v>
      </c>
      <c r="I8" s="12">
        <v>0.2051</v>
      </c>
      <c r="J8" s="13">
        <f t="shared" si="1"/>
        <v>54734.8319</v>
      </c>
      <c r="K8" s="2" t="s">
        <v>3</v>
      </c>
      <c r="L8" s="12">
        <v>0.2051</v>
      </c>
      <c r="M8" s="13">
        <f>L8*D8</f>
        <v>54734.8319</v>
      </c>
      <c r="N8" s="30"/>
    </row>
    <row r="9" ht="50" customHeight="1" spans="1:14">
      <c r="A9" s="2" t="s">
        <v>14</v>
      </c>
      <c r="B9" s="7" t="s">
        <v>15</v>
      </c>
      <c r="C9" s="8" t="s">
        <v>13</v>
      </c>
      <c r="D9" s="6">
        <v>266869</v>
      </c>
      <c r="E9" s="2" t="s">
        <v>1</v>
      </c>
      <c r="F9" s="12">
        <v>0.3</v>
      </c>
      <c r="G9" s="13">
        <f t="shared" si="0"/>
        <v>80060.7</v>
      </c>
      <c r="H9" s="2" t="s">
        <v>2</v>
      </c>
      <c r="I9" s="12">
        <f>G26</f>
        <v>0.256637168141593</v>
      </c>
      <c r="J9" s="13">
        <f t="shared" si="1"/>
        <v>68488.5044247788</v>
      </c>
      <c r="K9" s="2" t="s">
        <v>3</v>
      </c>
      <c r="L9" s="12">
        <f>I26</f>
        <v>0.221238938053097</v>
      </c>
      <c r="M9" s="13">
        <f>L9*D9</f>
        <v>59041.814159292</v>
      </c>
      <c r="N9" s="42" t="s">
        <v>16</v>
      </c>
    </row>
    <row r="10" customFormat="1" ht="28" customHeight="1" spans="3:14">
      <c r="C10" s="5"/>
      <c r="D10" s="27"/>
      <c r="E10" s="5"/>
      <c r="F10" s="39">
        <f>F9-F8</f>
        <v>0.0949</v>
      </c>
      <c r="G10" s="40">
        <f>G9-G8</f>
        <v>25325.8681</v>
      </c>
      <c r="H10" s="5"/>
      <c r="I10" s="39">
        <f>I9-I8</f>
        <v>0.0515371681415929</v>
      </c>
      <c r="J10" s="40">
        <f>J9-J8</f>
        <v>13753.6725247788</v>
      </c>
      <c r="K10" s="5"/>
      <c r="L10" s="39">
        <f>L9-L8</f>
        <v>0.0161389380530974</v>
      </c>
      <c r="M10" s="40">
        <f>M9-M8</f>
        <v>4306.98225929203</v>
      </c>
      <c r="N10" s="30"/>
    </row>
    <row r="12" customFormat="1" ht="54" customHeight="1" spans="1:14">
      <c r="A12" s="2" t="s">
        <v>4</v>
      </c>
      <c r="B12" s="2" t="s">
        <v>5</v>
      </c>
      <c r="C12" s="2" t="s">
        <v>6</v>
      </c>
      <c r="D12" s="37" t="s">
        <v>7</v>
      </c>
      <c r="E12" s="2" t="s">
        <v>8</v>
      </c>
      <c r="F12" s="12" t="s">
        <v>9</v>
      </c>
      <c r="G12" s="45" t="s">
        <v>10</v>
      </c>
      <c r="H12" s="2" t="s">
        <v>8</v>
      </c>
      <c r="I12" s="12" t="s">
        <v>9</v>
      </c>
      <c r="J12" s="45" t="s">
        <v>10</v>
      </c>
      <c r="K12" s="2" t="s">
        <v>8</v>
      </c>
      <c r="L12" s="12" t="s">
        <v>9</v>
      </c>
      <c r="M12" s="45" t="s">
        <v>10</v>
      </c>
      <c r="N12" s="30"/>
    </row>
    <row r="13" customFormat="1" ht="50" customHeight="1" spans="1:14">
      <c r="A13" s="2" t="s">
        <v>19</v>
      </c>
      <c r="B13" s="2" t="s">
        <v>20</v>
      </c>
      <c r="C13" s="8" t="s">
        <v>13</v>
      </c>
      <c r="D13" s="6"/>
      <c r="E13" s="2" t="s">
        <v>3</v>
      </c>
      <c r="F13" s="12">
        <v>0.18</v>
      </c>
      <c r="G13" s="13"/>
      <c r="H13" s="2" t="s">
        <v>3</v>
      </c>
      <c r="I13" s="12">
        <v>0.18</v>
      </c>
      <c r="J13" s="13"/>
      <c r="K13" s="2" t="s">
        <v>3</v>
      </c>
      <c r="L13" s="12">
        <v>0.18</v>
      </c>
      <c r="M13" s="13"/>
      <c r="N13" s="30"/>
    </row>
    <row r="14" customFormat="1" ht="50" customHeight="1" spans="1:14">
      <c r="A14" s="2" t="s">
        <v>21</v>
      </c>
      <c r="B14" s="2" t="s">
        <v>22</v>
      </c>
      <c r="C14" s="8"/>
      <c r="D14" s="6"/>
      <c r="E14" s="2" t="s">
        <v>3</v>
      </c>
      <c r="F14" s="12">
        <v>0.026</v>
      </c>
      <c r="G14" s="13"/>
      <c r="H14" s="2" t="s">
        <v>3</v>
      </c>
      <c r="I14" s="12">
        <v>0.026</v>
      </c>
      <c r="J14" s="13"/>
      <c r="K14" s="2" t="s">
        <v>3</v>
      </c>
      <c r="L14" s="12">
        <v>0.026</v>
      </c>
      <c r="M14" s="13"/>
      <c r="N14" s="30"/>
    </row>
    <row r="15" customFormat="1" ht="50" customHeight="1" spans="1:14">
      <c r="A15" s="2" t="s">
        <v>23</v>
      </c>
      <c r="B15" s="2" t="s">
        <v>24</v>
      </c>
      <c r="C15" s="8"/>
      <c r="D15" s="6"/>
      <c r="E15" s="2" t="s">
        <v>3</v>
      </c>
      <c r="F15" s="12">
        <v>0.021</v>
      </c>
      <c r="G15" s="13"/>
      <c r="H15" s="2" t="s">
        <v>3</v>
      </c>
      <c r="I15" s="12">
        <v>0.021</v>
      </c>
      <c r="J15" s="13"/>
      <c r="K15" s="2" t="s">
        <v>3</v>
      </c>
      <c r="L15" s="12">
        <v>0.021</v>
      </c>
      <c r="M15" s="13"/>
      <c r="N15" s="30"/>
    </row>
    <row r="16" customFormat="1" ht="50" customHeight="1" spans="1:17">
      <c r="A16" s="2"/>
      <c r="B16" s="2"/>
      <c r="C16" s="8"/>
      <c r="D16" s="6">
        <v>575113</v>
      </c>
      <c r="E16" s="2"/>
      <c r="F16" s="12">
        <f>SUM(F13:F15)+0.03</f>
        <v>0.257</v>
      </c>
      <c r="G16" s="13">
        <f t="shared" ref="G16:G22" si="2">F16*D16</f>
        <v>147804.041</v>
      </c>
      <c r="H16" s="2" t="s">
        <v>3</v>
      </c>
      <c r="I16" s="12">
        <f>SUM(I13:I15)+0.03</f>
        <v>0.257</v>
      </c>
      <c r="J16" s="13">
        <f t="shared" ref="J16:J22" si="3">I16*D16</f>
        <v>147804.041</v>
      </c>
      <c r="K16" s="2" t="s">
        <v>3</v>
      </c>
      <c r="L16" s="12">
        <f>SUM(L13:L15)+0.03</f>
        <v>0.257</v>
      </c>
      <c r="M16" s="13">
        <f>L16*D16</f>
        <v>147804.041</v>
      </c>
      <c r="N16" s="43" t="s">
        <v>25</v>
      </c>
      <c r="O16"/>
      <c r="P16" s="30"/>
      <c r="Q16" s="43"/>
    </row>
    <row r="17" ht="50" customHeight="1" spans="1:17">
      <c r="A17" s="2" t="s">
        <v>26</v>
      </c>
      <c r="B17" s="7" t="s">
        <v>27</v>
      </c>
      <c r="C17" s="8" t="s">
        <v>13</v>
      </c>
      <c r="D17" s="6">
        <v>575113</v>
      </c>
      <c r="E17" s="2" t="s">
        <v>1</v>
      </c>
      <c r="F17" s="12">
        <v>0.42</v>
      </c>
      <c r="G17" s="13">
        <f t="shared" si="2"/>
        <v>241547.46</v>
      </c>
      <c r="H17" s="2" t="s">
        <v>2</v>
      </c>
      <c r="I17" s="12">
        <f>G27</f>
        <v>0.387610619469027</v>
      </c>
      <c r="J17" s="13">
        <f t="shared" si="3"/>
        <v>222919.90619469</v>
      </c>
      <c r="K17" s="2" t="s">
        <v>3</v>
      </c>
      <c r="L17" s="12">
        <f>I27</f>
        <v>0.380530973451327</v>
      </c>
      <c r="M17" s="13">
        <f>L17*D17</f>
        <v>218848.309734513</v>
      </c>
      <c r="N17" s="42" t="s">
        <v>16</v>
      </c>
      <c r="P17" s="30"/>
      <c r="Q17" s="42"/>
    </row>
    <row r="18" customFormat="1" ht="28" customHeight="1" spans="3:17">
      <c r="C18" s="5"/>
      <c r="D18" s="27"/>
      <c r="E18" s="5"/>
      <c r="F18" s="39">
        <f>F17-F16</f>
        <v>0.163</v>
      </c>
      <c r="G18" s="40">
        <f>G17-G16</f>
        <v>93743.419</v>
      </c>
      <c r="H18" s="5"/>
      <c r="I18" s="39">
        <f>I17-I16</f>
        <v>0.130610619469027</v>
      </c>
      <c r="J18" s="40">
        <f>J17-J16</f>
        <v>75115.8651946903</v>
      </c>
      <c r="K18" s="5"/>
      <c r="L18" s="39">
        <f>L17-L16</f>
        <v>0.123530973451327</v>
      </c>
      <c r="M18" s="40">
        <f>M17-M16</f>
        <v>71044.2687345133</v>
      </c>
      <c r="N18" s="42"/>
      <c r="O18" s="5"/>
      <c r="P18" s="42"/>
      <c r="Q18" s="30"/>
    </row>
    <row r="20" customFormat="1" ht="54" customHeight="1" spans="1:14">
      <c r="A20" s="2" t="s">
        <v>4</v>
      </c>
      <c r="B20" s="2" t="s">
        <v>5</v>
      </c>
      <c r="C20" s="2" t="s">
        <v>6</v>
      </c>
      <c r="D20" s="37" t="s">
        <v>7</v>
      </c>
      <c r="E20" s="2" t="s">
        <v>8</v>
      </c>
      <c r="F20" s="12" t="s">
        <v>9</v>
      </c>
      <c r="G20" s="45" t="s">
        <v>28</v>
      </c>
      <c r="H20" s="2" t="s">
        <v>8</v>
      </c>
      <c r="I20" s="12" t="s">
        <v>9</v>
      </c>
      <c r="J20" s="45" t="s">
        <v>28</v>
      </c>
      <c r="K20" s="2" t="s">
        <v>8</v>
      </c>
      <c r="L20" s="12" t="s">
        <v>9</v>
      </c>
      <c r="M20" s="45" t="s">
        <v>28</v>
      </c>
      <c r="N20" s="30"/>
    </row>
    <row r="21" customFormat="1" ht="50" customHeight="1" spans="1:14">
      <c r="A21" s="2" t="s">
        <v>29</v>
      </c>
      <c r="B21" s="7" t="s">
        <v>30</v>
      </c>
      <c r="C21" s="8" t="s">
        <v>13</v>
      </c>
      <c r="D21" s="6">
        <v>11012</v>
      </c>
      <c r="E21" s="2" t="s">
        <v>3</v>
      </c>
      <c r="F21" s="12">
        <v>0.8134</v>
      </c>
      <c r="G21" s="13">
        <f t="shared" si="2"/>
        <v>8957.1608</v>
      </c>
      <c r="H21" s="2" t="s">
        <v>3</v>
      </c>
      <c r="I21" s="12">
        <v>0.8134</v>
      </c>
      <c r="J21" s="13">
        <f t="shared" si="3"/>
        <v>8957.1608</v>
      </c>
      <c r="K21" s="2" t="s">
        <v>3</v>
      </c>
      <c r="L21" s="12">
        <v>0.8134</v>
      </c>
      <c r="M21" s="13">
        <f>L21*D21</f>
        <v>8957.1608</v>
      </c>
      <c r="N21" s="30"/>
    </row>
    <row r="22" customFormat="1" ht="50" customHeight="1" spans="1:14">
      <c r="A22" s="2" t="s">
        <v>26</v>
      </c>
      <c r="B22" s="7" t="s">
        <v>27</v>
      </c>
      <c r="C22" s="8" t="s">
        <v>13</v>
      </c>
      <c r="D22" s="6">
        <v>11012</v>
      </c>
      <c r="E22" s="2" t="s">
        <v>1</v>
      </c>
      <c r="F22" s="12">
        <v>0.42</v>
      </c>
      <c r="G22" s="13">
        <f t="shared" si="2"/>
        <v>4625.04</v>
      </c>
      <c r="H22" s="2" t="s">
        <v>2</v>
      </c>
      <c r="I22" s="12">
        <f>G27</f>
        <v>0.387610619469027</v>
      </c>
      <c r="J22" s="13">
        <f t="shared" si="3"/>
        <v>4268.36814159292</v>
      </c>
      <c r="K22" s="2" t="s">
        <v>2</v>
      </c>
      <c r="L22" s="12">
        <f>I27</f>
        <v>0.380530973451327</v>
      </c>
      <c r="M22" s="13">
        <f>L22*D22</f>
        <v>4190.40707964602</v>
      </c>
      <c r="N22" s="42" t="s">
        <v>16</v>
      </c>
    </row>
    <row r="23" customFormat="1" ht="28" customHeight="1" spans="3:14">
      <c r="C23" s="5"/>
      <c r="D23" s="27"/>
      <c r="E23" s="5"/>
      <c r="F23" s="41">
        <f>F22-F21</f>
        <v>-0.3934</v>
      </c>
      <c r="G23" s="40">
        <f t="shared" ref="G23:M23" si="4">G22-G21</f>
        <v>-4332.1208</v>
      </c>
      <c r="H23" s="5"/>
      <c r="I23" s="41">
        <f t="shared" si="4"/>
        <v>-0.425789380530973</v>
      </c>
      <c r="J23" s="40">
        <f t="shared" si="4"/>
        <v>-4688.79265840708</v>
      </c>
      <c r="K23" s="5"/>
      <c r="L23" s="41">
        <f t="shared" si="4"/>
        <v>-0.432869026548673</v>
      </c>
      <c r="M23" s="40">
        <f t="shared" si="4"/>
        <v>-4766.75372035398</v>
      </c>
      <c r="N23" s="30"/>
    </row>
    <row r="25" ht="27" customHeight="1" spans="4:9">
      <c r="D25" s="6" t="s">
        <v>31</v>
      </c>
      <c r="E25" s="6"/>
      <c r="F25" s="6" t="s">
        <v>31</v>
      </c>
      <c r="G25" s="6"/>
      <c r="H25" s="6" t="s">
        <v>31</v>
      </c>
      <c r="I25" s="6"/>
    </row>
    <row r="26" customFormat="1" ht="50" customHeight="1" spans="1:14">
      <c r="A26" s="2" t="s">
        <v>14</v>
      </c>
      <c r="B26" s="7" t="s">
        <v>15</v>
      </c>
      <c r="C26" s="8" t="s">
        <v>13</v>
      </c>
      <c r="D26" s="2" t="s">
        <v>1</v>
      </c>
      <c r="E26" s="9">
        <v>0.3</v>
      </c>
      <c r="F26" s="2" t="s">
        <v>2</v>
      </c>
      <c r="G26" s="9">
        <f>0.29/1.13</f>
        <v>0.256637168141593</v>
      </c>
      <c r="H26" s="2" t="s">
        <v>3</v>
      </c>
      <c r="I26" s="9">
        <f>0.25/1.13</f>
        <v>0.221238938053097</v>
      </c>
      <c r="J26" s="29"/>
      <c r="K26" s="29"/>
      <c r="L26" s="29"/>
      <c r="M26" s="29"/>
      <c r="N26" s="42"/>
    </row>
    <row r="27" customFormat="1" ht="50" customHeight="1" spans="1:17">
      <c r="A27" s="2" t="s">
        <v>26</v>
      </c>
      <c r="B27" s="7" t="s">
        <v>27</v>
      </c>
      <c r="C27" s="8" t="s">
        <v>13</v>
      </c>
      <c r="D27" s="2" t="s">
        <v>1</v>
      </c>
      <c r="E27" s="9">
        <v>0.42</v>
      </c>
      <c r="F27" s="2" t="s">
        <v>2</v>
      </c>
      <c r="G27" s="9">
        <f>0.438/1.13</f>
        <v>0.387610619469027</v>
      </c>
      <c r="H27" s="2" t="s">
        <v>3</v>
      </c>
      <c r="I27" s="9">
        <f>0.43/1.13</f>
        <v>0.380530973451327</v>
      </c>
      <c r="J27" s="29"/>
      <c r="K27" s="29"/>
      <c r="L27" s="29"/>
      <c r="M27" s="29"/>
      <c r="N27" s="42"/>
      <c r="P27" s="30"/>
      <c r="Q27" s="42"/>
    </row>
    <row r="28" ht="30" customHeight="1" spans="4:9">
      <c r="D28" s="6" t="s">
        <v>32</v>
      </c>
      <c r="E28" s="6"/>
      <c r="F28" s="12" t="s">
        <v>33</v>
      </c>
      <c r="G28" s="12"/>
      <c r="H28" s="13" t="s">
        <v>32</v>
      </c>
      <c r="I28" s="13"/>
    </row>
  </sheetData>
  <mergeCells count="10">
    <mergeCell ref="A1:D1"/>
    <mergeCell ref="E1:G1"/>
    <mergeCell ref="H1:J1"/>
    <mergeCell ref="K1:M1"/>
    <mergeCell ref="D25:E25"/>
    <mergeCell ref="F25:G25"/>
    <mergeCell ref="H25:I25"/>
    <mergeCell ref="D28:E28"/>
    <mergeCell ref="F28:G28"/>
    <mergeCell ref="H28:I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28"/>
  <sheetViews>
    <sheetView topLeftCell="A19" workbookViewId="0">
      <selection activeCell="A20" sqref="A20:F22"/>
    </sheetView>
  </sheetViews>
  <sheetFormatPr defaultColWidth="9.13888888888889" defaultRowHeight="14.4" outlineLevelCol="7"/>
  <cols>
    <col min="1" max="1" width="12.1388888888889" customWidth="1"/>
    <col min="2" max="2" width="22.8611111111111" customWidth="1"/>
    <col min="3" max="3" width="10.6296296296296" style="27" customWidth="1"/>
    <col min="4" max="6" width="10.6296296296296" style="29" customWidth="1"/>
    <col min="7" max="7" width="14" style="30" customWidth="1"/>
  </cols>
  <sheetData>
    <row r="1" ht="36" customHeight="1" spans="1:6">
      <c r="A1" s="31" t="s">
        <v>0</v>
      </c>
      <c r="B1" s="32"/>
      <c r="C1" s="33"/>
      <c r="D1" s="34" t="s">
        <v>3</v>
      </c>
      <c r="E1" s="34"/>
      <c r="F1" s="35"/>
    </row>
    <row r="2" ht="54" customHeight="1" spans="1:6">
      <c r="A2" s="36" t="s">
        <v>4</v>
      </c>
      <c r="B2" s="36" t="s">
        <v>5</v>
      </c>
      <c r="C2" s="37" t="s">
        <v>7</v>
      </c>
      <c r="D2" s="36" t="s">
        <v>8</v>
      </c>
      <c r="E2" s="38" t="s">
        <v>9</v>
      </c>
      <c r="F2" s="44" t="s">
        <v>10</v>
      </c>
    </row>
    <row r="3" ht="50" customHeight="1" spans="1:6">
      <c r="A3" s="2" t="s">
        <v>11</v>
      </c>
      <c r="B3" s="2" t="s">
        <v>12</v>
      </c>
      <c r="C3" s="6">
        <v>136390</v>
      </c>
      <c r="D3" s="2" t="s">
        <v>3</v>
      </c>
      <c r="E3" s="12">
        <v>0.105</v>
      </c>
      <c r="F3" s="13">
        <f>E3*C3</f>
        <v>14320.95</v>
      </c>
    </row>
    <row r="4" ht="50" customHeight="1" spans="1:7">
      <c r="A4" s="2" t="s">
        <v>14</v>
      </c>
      <c r="B4" s="7" t="s">
        <v>15</v>
      </c>
      <c r="C4" s="6">
        <v>136390</v>
      </c>
      <c r="D4" s="2" t="s">
        <v>3</v>
      </c>
      <c r="E4" s="12">
        <v>0.221</v>
      </c>
      <c r="F4" s="13">
        <f>E4*C4</f>
        <v>30142.19</v>
      </c>
      <c r="G4" s="42" t="s">
        <v>16</v>
      </c>
    </row>
    <row r="5" ht="28" customHeight="1" spans="4:6">
      <c r="D5" s="5"/>
      <c r="E5" s="39">
        <f>E4-E3</f>
        <v>0.116</v>
      </c>
      <c r="F5" s="40">
        <f>F4-F3</f>
        <v>15821.24</v>
      </c>
    </row>
    <row r="7" customFormat="1" ht="54" customHeight="1" spans="1:7">
      <c r="A7" s="2" t="s">
        <v>4</v>
      </c>
      <c r="B7" s="2" t="s">
        <v>5</v>
      </c>
      <c r="C7" s="37" t="s">
        <v>34</v>
      </c>
      <c r="D7" s="2" t="s">
        <v>8</v>
      </c>
      <c r="E7" s="12" t="s">
        <v>9</v>
      </c>
      <c r="F7" s="45" t="s">
        <v>35</v>
      </c>
      <c r="G7" s="30"/>
    </row>
    <row r="8" customFormat="1" ht="50" customHeight="1" spans="1:7">
      <c r="A8" s="2" t="s">
        <v>17</v>
      </c>
      <c r="B8" s="2" t="s">
        <v>18</v>
      </c>
      <c r="C8" s="6">
        <v>266869</v>
      </c>
      <c r="D8" s="2" t="s">
        <v>3</v>
      </c>
      <c r="E8" s="12">
        <v>0.2051</v>
      </c>
      <c r="F8" s="13">
        <f>E8*C8</f>
        <v>54734.8319</v>
      </c>
      <c r="G8" s="30"/>
    </row>
    <row r="9" ht="50" customHeight="1" spans="1:7">
      <c r="A9" s="2" t="s">
        <v>14</v>
      </c>
      <c r="B9" s="7" t="s">
        <v>15</v>
      </c>
      <c r="C9" s="6">
        <v>266869</v>
      </c>
      <c r="D9" s="2" t="s">
        <v>3</v>
      </c>
      <c r="E9" s="12">
        <v>0.221</v>
      </c>
      <c r="F9" s="13">
        <f>E9*C9</f>
        <v>58978.049</v>
      </c>
      <c r="G9" s="42" t="s">
        <v>16</v>
      </c>
    </row>
    <row r="10" customFormat="1" ht="28" customHeight="1" spans="3:7">
      <c r="C10" s="27"/>
      <c r="D10" s="5"/>
      <c r="E10" s="39">
        <f>E9-E8</f>
        <v>0.0159</v>
      </c>
      <c r="F10" s="40">
        <f>F9-F8</f>
        <v>4243.21709999999</v>
      </c>
      <c r="G10" s="30"/>
    </row>
    <row r="12" customFormat="1" ht="54" customHeight="1" spans="1:7">
      <c r="A12" s="2" t="s">
        <v>4</v>
      </c>
      <c r="B12" s="2" t="s">
        <v>5</v>
      </c>
      <c r="C12" s="37" t="s">
        <v>34</v>
      </c>
      <c r="D12" s="2" t="s">
        <v>8</v>
      </c>
      <c r="E12" s="12" t="s">
        <v>9</v>
      </c>
      <c r="F12" s="45" t="s">
        <v>10</v>
      </c>
      <c r="G12" s="30"/>
    </row>
    <row r="13" customFormat="1" ht="50" customHeight="1" spans="1:7">
      <c r="A13" s="2" t="s">
        <v>19</v>
      </c>
      <c r="B13" s="2" t="s">
        <v>20</v>
      </c>
      <c r="C13" s="6"/>
      <c r="D13" s="2" t="s">
        <v>3</v>
      </c>
      <c r="E13" s="12">
        <v>0.18</v>
      </c>
      <c r="F13" s="13"/>
      <c r="G13" s="30"/>
    </row>
    <row r="14" customFormat="1" ht="50" customHeight="1" spans="1:7">
      <c r="A14" s="2" t="s">
        <v>21</v>
      </c>
      <c r="B14" s="2" t="s">
        <v>22</v>
      </c>
      <c r="C14" s="6"/>
      <c r="D14" s="2" t="s">
        <v>3</v>
      </c>
      <c r="E14" s="12">
        <v>0.026</v>
      </c>
      <c r="F14" s="13"/>
      <c r="G14" s="30"/>
    </row>
    <row r="15" customFormat="1" ht="50" customHeight="1" spans="1:7">
      <c r="A15" s="2" t="s">
        <v>23</v>
      </c>
      <c r="B15" s="2" t="s">
        <v>24</v>
      </c>
      <c r="C15" s="6"/>
      <c r="D15" s="2" t="s">
        <v>3</v>
      </c>
      <c r="E15" s="12">
        <v>0.021</v>
      </c>
      <c r="F15" s="13"/>
      <c r="G15" s="30"/>
    </row>
    <row r="16" customFormat="1" ht="50" customHeight="1" spans="1:7">
      <c r="A16" s="2"/>
      <c r="B16" s="2" t="s">
        <v>36</v>
      </c>
      <c r="C16" s="6">
        <v>575113</v>
      </c>
      <c r="D16" s="2" t="s">
        <v>3</v>
      </c>
      <c r="E16" s="12">
        <f>SUM(E13:E15)+0.03</f>
        <v>0.257</v>
      </c>
      <c r="F16" s="13">
        <f>E16*C16</f>
        <v>147804.041</v>
      </c>
      <c r="G16" s="43" t="s">
        <v>25</v>
      </c>
    </row>
    <row r="17" ht="50" customHeight="1" spans="1:7">
      <c r="A17" s="2" t="s">
        <v>26</v>
      </c>
      <c r="B17" s="7" t="s">
        <v>27</v>
      </c>
      <c r="C17" s="6">
        <v>575113</v>
      </c>
      <c r="D17" s="2" t="s">
        <v>3</v>
      </c>
      <c r="E17" s="12">
        <v>0.381</v>
      </c>
      <c r="F17" s="13">
        <f>E17*C17</f>
        <v>219118.053</v>
      </c>
      <c r="G17" s="42" t="s">
        <v>16</v>
      </c>
    </row>
    <row r="18" customFormat="1" ht="28" customHeight="1" spans="3:8">
      <c r="C18" s="27"/>
      <c r="D18" s="5"/>
      <c r="E18" s="39">
        <f>E17-E16</f>
        <v>0.124</v>
      </c>
      <c r="F18" s="40">
        <f>F17-F16</f>
        <v>71314.012</v>
      </c>
      <c r="G18" s="42"/>
      <c r="H18" s="5"/>
    </row>
    <row r="20" customFormat="1" ht="54" customHeight="1" spans="1:7">
      <c r="A20" s="2" t="s">
        <v>4</v>
      </c>
      <c r="B20" s="2" t="s">
        <v>5</v>
      </c>
      <c r="C20" s="37" t="s">
        <v>34</v>
      </c>
      <c r="D20" s="2" t="s">
        <v>8</v>
      </c>
      <c r="E20" s="12" t="s">
        <v>9</v>
      </c>
      <c r="F20" s="45" t="s">
        <v>37</v>
      </c>
      <c r="G20" s="30"/>
    </row>
    <row r="21" customFormat="1" ht="50" customHeight="1" spans="1:7">
      <c r="A21" s="2" t="s">
        <v>29</v>
      </c>
      <c r="B21" s="7" t="s">
        <v>30</v>
      </c>
      <c r="C21" s="6">
        <v>11012</v>
      </c>
      <c r="D21" s="2" t="s">
        <v>3</v>
      </c>
      <c r="E21" s="12">
        <v>0.8134</v>
      </c>
      <c r="F21" s="13">
        <f>E21*C21</f>
        <v>8957.1608</v>
      </c>
      <c r="G21" s="30"/>
    </row>
    <row r="22" customFormat="1" ht="50" customHeight="1" spans="1:7">
      <c r="A22" s="2" t="s">
        <v>26</v>
      </c>
      <c r="B22" s="7" t="s">
        <v>27</v>
      </c>
      <c r="C22" s="6">
        <v>11012</v>
      </c>
      <c r="D22" s="2" t="s">
        <v>2</v>
      </c>
      <c r="E22" s="12">
        <v>0.381</v>
      </c>
      <c r="F22" s="13">
        <f>E22*C22</f>
        <v>4195.572</v>
      </c>
      <c r="G22" s="42" t="s">
        <v>16</v>
      </c>
    </row>
    <row r="23" customFormat="1" ht="28" customHeight="1" spans="3:7">
      <c r="C23" s="27"/>
      <c r="D23" s="5"/>
      <c r="E23" s="41">
        <f>E22-E21</f>
        <v>-0.4324</v>
      </c>
      <c r="F23" s="40">
        <f>F22-F21</f>
        <v>-4761.5888</v>
      </c>
      <c r="G23" s="30"/>
    </row>
    <row r="25" ht="27" customHeight="1"/>
    <row r="26" customFormat="1" ht="50" customHeight="1" spans="3:7">
      <c r="C26" s="27"/>
      <c r="D26" s="29"/>
      <c r="E26" s="29"/>
      <c r="F26" s="29"/>
      <c r="G26" s="42"/>
    </row>
    <row r="27" customFormat="1" ht="50" customHeight="1" spans="3:7">
      <c r="C27" s="27"/>
      <c r="D27" s="29"/>
      <c r="E27" s="29"/>
      <c r="F27" s="29"/>
      <c r="G27" s="42"/>
    </row>
    <row r="28" ht="30" customHeight="1"/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8"/>
  <sheetViews>
    <sheetView topLeftCell="A27" workbookViewId="0">
      <selection activeCell="M28" sqref="M28"/>
    </sheetView>
  </sheetViews>
  <sheetFormatPr defaultColWidth="9.13888888888889" defaultRowHeight="14.4"/>
  <cols>
    <col min="1" max="1" width="12.1388888888889" customWidth="1"/>
    <col min="2" max="2" width="22.8611111111111" customWidth="1"/>
    <col min="3" max="3" width="11.4259259259259" style="5" customWidth="1"/>
    <col min="4" max="4" width="10.6296296296296" style="27" customWidth="1"/>
    <col min="5" max="5" width="10.6296296296296" style="5" customWidth="1"/>
    <col min="6" max="6" width="10.6296296296296" style="28" customWidth="1"/>
    <col min="7" max="13" width="10.6296296296296" style="29" customWidth="1"/>
    <col min="14" max="14" width="14" style="30" customWidth="1"/>
  </cols>
  <sheetData>
    <row r="1" ht="36" customHeight="1" spans="1:13">
      <c r="A1" s="31" t="s">
        <v>0</v>
      </c>
      <c r="B1" s="32"/>
      <c r="C1" s="32"/>
      <c r="D1" s="33"/>
      <c r="E1" s="34" t="s">
        <v>1</v>
      </c>
      <c r="F1" s="34"/>
      <c r="G1" s="35"/>
      <c r="H1" s="34" t="s">
        <v>2</v>
      </c>
      <c r="I1" s="34"/>
      <c r="J1" s="35"/>
      <c r="K1" s="34" t="s">
        <v>3</v>
      </c>
      <c r="L1" s="34"/>
      <c r="M1" s="35"/>
    </row>
    <row r="2" ht="54" customHeight="1" spans="1:13">
      <c r="A2" s="36" t="s">
        <v>4</v>
      </c>
      <c r="B2" s="36" t="s">
        <v>5</v>
      </c>
      <c r="C2" s="36" t="s">
        <v>6</v>
      </c>
      <c r="D2" s="37" t="s">
        <v>38</v>
      </c>
      <c r="E2" s="36" t="s">
        <v>8</v>
      </c>
      <c r="F2" s="38" t="s">
        <v>9</v>
      </c>
      <c r="G2" s="37" t="s">
        <v>39</v>
      </c>
      <c r="H2" s="36" t="s">
        <v>8</v>
      </c>
      <c r="I2" s="38" t="s">
        <v>9</v>
      </c>
      <c r="J2" s="37" t="s">
        <v>39</v>
      </c>
      <c r="K2" s="36" t="s">
        <v>8</v>
      </c>
      <c r="L2" s="38" t="s">
        <v>9</v>
      </c>
      <c r="M2" s="37" t="s">
        <v>39</v>
      </c>
    </row>
    <row r="3" ht="50" customHeight="1" spans="1:13">
      <c r="A3" s="2" t="s">
        <v>11</v>
      </c>
      <c r="B3" s="2" t="s">
        <v>12</v>
      </c>
      <c r="C3" s="8" t="s">
        <v>13</v>
      </c>
      <c r="D3" s="6">
        <v>102593</v>
      </c>
      <c r="E3" s="2" t="s">
        <v>3</v>
      </c>
      <c r="F3" s="12">
        <v>0.105</v>
      </c>
      <c r="G3" s="13">
        <f t="shared" ref="G3:G9" si="0">F3*D3</f>
        <v>10772.265</v>
      </c>
      <c r="H3" s="2" t="s">
        <v>3</v>
      </c>
      <c r="I3" s="12">
        <v>0.105</v>
      </c>
      <c r="J3" s="13">
        <f t="shared" ref="J3:J9" si="1">I3*D3</f>
        <v>10772.265</v>
      </c>
      <c r="K3" s="2" t="s">
        <v>3</v>
      </c>
      <c r="L3" s="12">
        <v>0.105</v>
      </c>
      <c r="M3" s="13">
        <f t="shared" ref="M3:M9" si="2">L3*G3</f>
        <v>1131.087825</v>
      </c>
    </row>
    <row r="4" ht="50" customHeight="1" spans="1:14">
      <c r="A4" s="2" t="s">
        <v>14</v>
      </c>
      <c r="B4" s="7" t="s">
        <v>15</v>
      </c>
      <c r="C4" s="8" t="s">
        <v>13</v>
      </c>
      <c r="D4" s="6">
        <v>102593</v>
      </c>
      <c r="E4" s="2" t="s">
        <v>1</v>
      </c>
      <c r="F4" s="12">
        <v>0.3</v>
      </c>
      <c r="G4" s="13">
        <f t="shared" si="0"/>
        <v>30777.9</v>
      </c>
      <c r="H4" s="2" t="s">
        <v>2</v>
      </c>
      <c r="I4" s="12">
        <f>G26</f>
        <v>0.256637168141593</v>
      </c>
      <c r="J4" s="13">
        <f t="shared" si="1"/>
        <v>26329.1769911504</v>
      </c>
      <c r="K4" s="2" t="s">
        <v>3</v>
      </c>
      <c r="L4" s="12">
        <f>I26</f>
        <v>0.221238938053097</v>
      </c>
      <c r="M4" s="13">
        <f t="shared" si="2"/>
        <v>6809.26991150442</v>
      </c>
      <c r="N4" s="42" t="s">
        <v>16</v>
      </c>
    </row>
    <row r="5" ht="28" customHeight="1" spans="6:13">
      <c r="F5" s="39">
        <f t="shared" ref="F5:J5" si="3">F4-F3</f>
        <v>0.195</v>
      </c>
      <c r="G5" s="40">
        <f t="shared" si="3"/>
        <v>20005.635</v>
      </c>
      <c r="H5" s="5"/>
      <c r="I5" s="39">
        <f t="shared" si="3"/>
        <v>0.151637168141593</v>
      </c>
      <c r="J5" s="40">
        <f t="shared" si="3"/>
        <v>15556.9119911504</v>
      </c>
      <c r="K5" s="5"/>
      <c r="L5" s="39">
        <f>L4-L3</f>
        <v>0.116238938053097</v>
      </c>
      <c r="M5" s="40">
        <f>M4-M3</f>
        <v>5678.18208650442</v>
      </c>
    </row>
    <row r="7" customFormat="1" ht="54" customHeight="1" spans="1:14">
      <c r="A7" s="2" t="s">
        <v>4</v>
      </c>
      <c r="B7" s="2" t="s">
        <v>5</v>
      </c>
      <c r="C7" s="2" t="s">
        <v>6</v>
      </c>
      <c r="D7" s="37" t="s">
        <v>38</v>
      </c>
      <c r="E7" s="2" t="s">
        <v>8</v>
      </c>
      <c r="F7" s="12" t="s">
        <v>9</v>
      </c>
      <c r="G7" s="37" t="s">
        <v>39</v>
      </c>
      <c r="H7" s="2" t="s">
        <v>8</v>
      </c>
      <c r="I7" s="12" t="s">
        <v>9</v>
      </c>
      <c r="J7" s="37" t="s">
        <v>39</v>
      </c>
      <c r="K7" s="2" t="s">
        <v>8</v>
      </c>
      <c r="L7" s="12" t="s">
        <v>9</v>
      </c>
      <c r="M7" s="37" t="s">
        <v>39</v>
      </c>
      <c r="N7" s="30"/>
    </row>
    <row r="8" customFormat="1" ht="50" customHeight="1" spans="1:14">
      <c r="A8" s="2" t="s">
        <v>17</v>
      </c>
      <c r="B8" s="2" t="s">
        <v>18</v>
      </c>
      <c r="C8" s="8" t="s">
        <v>13</v>
      </c>
      <c r="D8" s="6">
        <v>34382</v>
      </c>
      <c r="E8" s="2" t="s">
        <v>3</v>
      </c>
      <c r="F8" s="12">
        <v>0.2051</v>
      </c>
      <c r="G8" s="13">
        <f t="shared" si="0"/>
        <v>7051.7482</v>
      </c>
      <c r="H8" s="2" t="s">
        <v>3</v>
      </c>
      <c r="I8" s="12">
        <v>0.2051</v>
      </c>
      <c r="J8" s="13">
        <f t="shared" si="1"/>
        <v>7051.7482</v>
      </c>
      <c r="K8" s="2" t="s">
        <v>3</v>
      </c>
      <c r="L8" s="12">
        <v>0.2051</v>
      </c>
      <c r="M8" s="13">
        <f t="shared" si="2"/>
        <v>1446.31355582</v>
      </c>
      <c r="N8" s="30"/>
    </row>
    <row r="9" ht="50" customHeight="1" spans="1:14">
      <c r="A9" s="2" t="s">
        <v>14</v>
      </c>
      <c r="B9" s="7" t="s">
        <v>15</v>
      </c>
      <c r="C9" s="8" t="s">
        <v>13</v>
      </c>
      <c r="D9" s="6">
        <v>34382</v>
      </c>
      <c r="E9" s="2" t="s">
        <v>1</v>
      </c>
      <c r="F9" s="12">
        <v>0.3</v>
      </c>
      <c r="G9" s="13">
        <f t="shared" si="0"/>
        <v>10314.6</v>
      </c>
      <c r="H9" s="2" t="s">
        <v>2</v>
      </c>
      <c r="I9" s="12">
        <f>G26</f>
        <v>0.256637168141593</v>
      </c>
      <c r="J9" s="13">
        <f t="shared" si="1"/>
        <v>8823.69911504425</v>
      </c>
      <c r="K9" s="2" t="s">
        <v>3</v>
      </c>
      <c r="L9" s="12">
        <f>I26</f>
        <v>0.221238938053097</v>
      </c>
      <c r="M9" s="13">
        <f t="shared" si="2"/>
        <v>2281.99115044248</v>
      </c>
      <c r="N9" s="42" t="s">
        <v>16</v>
      </c>
    </row>
    <row r="10" customFormat="1" ht="28" customHeight="1" spans="3:14">
      <c r="C10" s="5"/>
      <c r="D10" s="27"/>
      <c r="E10" s="5"/>
      <c r="F10" s="39">
        <f t="shared" ref="F10:J10" si="4">F9-F8</f>
        <v>0.0949</v>
      </c>
      <c r="G10" s="40">
        <f t="shared" si="4"/>
        <v>3262.8518</v>
      </c>
      <c r="H10" s="5"/>
      <c r="I10" s="39">
        <f t="shared" si="4"/>
        <v>0.0515371681415929</v>
      </c>
      <c r="J10" s="40">
        <f t="shared" si="4"/>
        <v>1771.95091504425</v>
      </c>
      <c r="K10" s="5"/>
      <c r="L10" s="39">
        <f>L9-L8</f>
        <v>0.0161389380530974</v>
      </c>
      <c r="M10" s="40">
        <f>M9-M8</f>
        <v>835.677594622478</v>
      </c>
      <c r="N10" s="30"/>
    </row>
    <row r="12" customFormat="1" ht="54" customHeight="1" spans="1:14">
      <c r="A12" s="2" t="s">
        <v>4</v>
      </c>
      <c r="B12" s="2" t="s">
        <v>5</v>
      </c>
      <c r="C12" s="2" t="s">
        <v>6</v>
      </c>
      <c r="D12" s="37" t="s">
        <v>38</v>
      </c>
      <c r="E12" s="2" t="s">
        <v>8</v>
      </c>
      <c r="F12" s="12" t="s">
        <v>9</v>
      </c>
      <c r="G12" s="37" t="s">
        <v>39</v>
      </c>
      <c r="H12" s="2" t="s">
        <v>8</v>
      </c>
      <c r="I12" s="12" t="s">
        <v>9</v>
      </c>
      <c r="J12" s="37" t="s">
        <v>39</v>
      </c>
      <c r="K12" s="2" t="s">
        <v>8</v>
      </c>
      <c r="L12" s="12" t="s">
        <v>9</v>
      </c>
      <c r="M12" s="37" t="s">
        <v>39</v>
      </c>
      <c r="N12" s="30"/>
    </row>
    <row r="13" customFormat="1" ht="50" customHeight="1" spans="1:14">
      <c r="A13" s="2" t="s">
        <v>19</v>
      </c>
      <c r="B13" s="2" t="s">
        <v>20</v>
      </c>
      <c r="C13" s="8" t="s">
        <v>13</v>
      </c>
      <c r="D13" s="6"/>
      <c r="E13" s="2" t="s">
        <v>3</v>
      </c>
      <c r="F13" s="12">
        <v>0.18</v>
      </c>
      <c r="G13" s="13"/>
      <c r="H13" s="2" t="s">
        <v>3</v>
      </c>
      <c r="I13" s="12">
        <v>0.18</v>
      </c>
      <c r="J13" s="13"/>
      <c r="K13" s="2" t="s">
        <v>3</v>
      </c>
      <c r="L13" s="12">
        <v>0.18</v>
      </c>
      <c r="M13" s="13"/>
      <c r="N13" s="30"/>
    </row>
    <row r="14" customFormat="1" ht="50" customHeight="1" spans="1:14">
      <c r="A14" s="2" t="s">
        <v>21</v>
      </c>
      <c r="B14" s="2" t="s">
        <v>22</v>
      </c>
      <c r="C14" s="8"/>
      <c r="D14" s="6"/>
      <c r="E14" s="2" t="s">
        <v>3</v>
      </c>
      <c r="F14" s="12">
        <v>0.026</v>
      </c>
      <c r="G14" s="13"/>
      <c r="H14" s="2" t="s">
        <v>3</v>
      </c>
      <c r="I14" s="12">
        <v>0.026</v>
      </c>
      <c r="J14" s="13"/>
      <c r="K14" s="2" t="s">
        <v>3</v>
      </c>
      <c r="L14" s="12">
        <v>0.026</v>
      </c>
      <c r="M14" s="13"/>
      <c r="N14" s="30"/>
    </row>
    <row r="15" customFormat="1" ht="50" customHeight="1" spans="1:14">
      <c r="A15" s="2" t="s">
        <v>23</v>
      </c>
      <c r="B15" s="2" t="s">
        <v>24</v>
      </c>
      <c r="C15" s="8"/>
      <c r="D15" s="6"/>
      <c r="E15" s="2" t="s">
        <v>3</v>
      </c>
      <c r="F15" s="12">
        <v>0.021</v>
      </c>
      <c r="G15" s="13"/>
      <c r="H15" s="2" t="s">
        <v>3</v>
      </c>
      <c r="I15" s="12">
        <v>0.021</v>
      </c>
      <c r="J15" s="13"/>
      <c r="K15" s="2" t="s">
        <v>3</v>
      </c>
      <c r="L15" s="12">
        <v>0.021</v>
      </c>
      <c r="M15" s="13"/>
      <c r="N15" s="30"/>
    </row>
    <row r="16" customFormat="1" ht="50" customHeight="1" spans="1:17">
      <c r="A16" s="2"/>
      <c r="B16" s="2"/>
      <c r="C16" s="8"/>
      <c r="D16" s="6">
        <v>447128</v>
      </c>
      <c r="E16" s="2"/>
      <c r="F16" s="12">
        <f>SUM(F13:F15)+0.03</f>
        <v>0.257</v>
      </c>
      <c r="G16" s="13">
        <f t="shared" ref="G16:G22" si="5">F16*D16</f>
        <v>114911.896</v>
      </c>
      <c r="H16" s="2" t="s">
        <v>3</v>
      </c>
      <c r="I16" s="12">
        <f>SUM(I13:I15)+0.03</f>
        <v>0.257</v>
      </c>
      <c r="J16" s="13">
        <f t="shared" ref="J16:J22" si="6">I16*D16</f>
        <v>114911.896</v>
      </c>
      <c r="K16" s="2" t="s">
        <v>3</v>
      </c>
      <c r="L16" s="12">
        <f>SUM(L13:L15)+0.03</f>
        <v>0.257</v>
      </c>
      <c r="M16" s="13">
        <f t="shared" ref="M16:M22" si="7">L16*G16</f>
        <v>29532.357272</v>
      </c>
      <c r="N16" s="43" t="s">
        <v>25</v>
      </c>
      <c r="P16" s="30"/>
      <c r="Q16" s="43"/>
    </row>
    <row r="17" ht="50" customHeight="1" spans="1:17">
      <c r="A17" s="2" t="s">
        <v>26</v>
      </c>
      <c r="B17" s="7" t="s">
        <v>27</v>
      </c>
      <c r="C17" s="8" t="s">
        <v>13</v>
      </c>
      <c r="D17" s="6">
        <v>447128</v>
      </c>
      <c r="E17" s="2" t="s">
        <v>1</v>
      </c>
      <c r="F17" s="12">
        <v>0.42</v>
      </c>
      <c r="G17" s="13">
        <f t="shared" si="5"/>
        <v>187793.76</v>
      </c>
      <c r="H17" s="2" t="s">
        <v>2</v>
      </c>
      <c r="I17" s="12">
        <f>G27</f>
        <v>0.387610619469027</v>
      </c>
      <c r="J17" s="13">
        <f t="shared" si="6"/>
        <v>173311.561061947</v>
      </c>
      <c r="K17" s="2" t="s">
        <v>3</v>
      </c>
      <c r="L17" s="12">
        <f>I27</f>
        <v>0.380530973451327</v>
      </c>
      <c r="M17" s="13">
        <f t="shared" si="7"/>
        <v>71461.3423008849</v>
      </c>
      <c r="N17" s="42" t="s">
        <v>16</v>
      </c>
      <c r="P17" s="30"/>
      <c r="Q17" s="42"/>
    </row>
    <row r="18" customFormat="1" ht="28" customHeight="1" spans="3:17">
      <c r="C18" s="5"/>
      <c r="D18" s="27"/>
      <c r="E18" s="5"/>
      <c r="F18" s="39">
        <f t="shared" ref="F18:J18" si="8">F17-F16</f>
        <v>0.163</v>
      </c>
      <c r="G18" s="40">
        <f t="shared" si="8"/>
        <v>72881.864</v>
      </c>
      <c r="H18" s="5"/>
      <c r="I18" s="39">
        <f t="shared" si="8"/>
        <v>0.130610619469027</v>
      </c>
      <c r="J18" s="40">
        <f t="shared" si="8"/>
        <v>58399.6650619469</v>
      </c>
      <c r="K18" s="5"/>
      <c r="L18" s="39">
        <f>L17-L16</f>
        <v>0.123530973451327</v>
      </c>
      <c r="M18" s="40">
        <f>M17-M16</f>
        <v>41928.9850288849</v>
      </c>
      <c r="N18" s="42"/>
      <c r="O18" s="5"/>
      <c r="P18" s="42"/>
      <c r="Q18" s="30"/>
    </row>
    <row r="20" customFormat="1" ht="54" customHeight="1" spans="1:14">
      <c r="A20" s="2" t="s">
        <v>4</v>
      </c>
      <c r="B20" s="2" t="s">
        <v>5</v>
      </c>
      <c r="C20" s="2" t="s">
        <v>6</v>
      </c>
      <c r="D20" s="37" t="s">
        <v>38</v>
      </c>
      <c r="E20" s="2" t="s">
        <v>8</v>
      </c>
      <c r="F20" s="12" t="s">
        <v>9</v>
      </c>
      <c r="G20" s="37" t="s">
        <v>39</v>
      </c>
      <c r="H20" s="2" t="s">
        <v>8</v>
      </c>
      <c r="I20" s="12" t="s">
        <v>9</v>
      </c>
      <c r="J20" s="37" t="s">
        <v>39</v>
      </c>
      <c r="K20" s="2" t="s">
        <v>8</v>
      </c>
      <c r="L20" s="12" t="s">
        <v>9</v>
      </c>
      <c r="M20" s="37" t="s">
        <v>39</v>
      </c>
      <c r="N20" s="30"/>
    </row>
    <row r="21" customFormat="1" ht="50" customHeight="1" spans="1:14">
      <c r="A21" s="2" t="s">
        <v>29</v>
      </c>
      <c r="B21" s="7" t="s">
        <v>30</v>
      </c>
      <c r="C21" s="8" t="s">
        <v>13</v>
      </c>
      <c r="D21" s="6">
        <v>24636</v>
      </c>
      <c r="E21" s="2" t="s">
        <v>3</v>
      </c>
      <c r="F21" s="12">
        <v>0.8134</v>
      </c>
      <c r="G21" s="13">
        <f t="shared" si="5"/>
        <v>20038.9224</v>
      </c>
      <c r="H21" s="2" t="s">
        <v>3</v>
      </c>
      <c r="I21" s="12">
        <v>0.8134</v>
      </c>
      <c r="J21" s="13">
        <f t="shared" si="6"/>
        <v>20038.9224</v>
      </c>
      <c r="K21" s="2" t="s">
        <v>3</v>
      </c>
      <c r="L21" s="12">
        <v>0.8134</v>
      </c>
      <c r="M21" s="13">
        <f t="shared" si="7"/>
        <v>16299.65948016</v>
      </c>
      <c r="N21" s="30"/>
    </row>
    <row r="22" customFormat="1" ht="50" customHeight="1" spans="1:14">
      <c r="A22" s="2" t="s">
        <v>26</v>
      </c>
      <c r="B22" s="7" t="s">
        <v>27</v>
      </c>
      <c r="C22" s="8" t="s">
        <v>13</v>
      </c>
      <c r="D22" s="6">
        <v>24636</v>
      </c>
      <c r="E22" s="2" t="s">
        <v>1</v>
      </c>
      <c r="F22" s="12">
        <v>0.42</v>
      </c>
      <c r="G22" s="13">
        <f t="shared" si="5"/>
        <v>10347.12</v>
      </c>
      <c r="H22" s="2" t="s">
        <v>2</v>
      </c>
      <c r="I22" s="12">
        <f>G27</f>
        <v>0.387610619469027</v>
      </c>
      <c r="J22" s="13">
        <f t="shared" si="6"/>
        <v>9549.17522123894</v>
      </c>
      <c r="K22" s="2" t="s">
        <v>2</v>
      </c>
      <c r="L22" s="12">
        <f>I27</f>
        <v>0.380530973451327</v>
      </c>
      <c r="M22" s="13">
        <f t="shared" si="7"/>
        <v>3937.3996460177</v>
      </c>
      <c r="N22" s="42" t="s">
        <v>16</v>
      </c>
    </row>
    <row r="23" customFormat="1" ht="28" customHeight="1" spans="3:14">
      <c r="C23" s="5"/>
      <c r="D23" s="27"/>
      <c r="E23" s="5"/>
      <c r="F23" s="41">
        <f t="shared" ref="F23:J23" si="9">F22-F21</f>
        <v>-0.3934</v>
      </c>
      <c r="G23" s="40">
        <f t="shared" si="9"/>
        <v>-9691.8024</v>
      </c>
      <c r="H23" s="5"/>
      <c r="I23" s="41">
        <f t="shared" si="9"/>
        <v>-0.425789380530973</v>
      </c>
      <c r="J23" s="40">
        <f t="shared" si="9"/>
        <v>-10489.7471787611</v>
      </c>
      <c r="K23" s="5"/>
      <c r="L23" s="41">
        <f>L22-L21</f>
        <v>-0.432869026548673</v>
      </c>
      <c r="M23" s="40">
        <f>M22-M21</f>
        <v>-12362.2598341423</v>
      </c>
      <c r="N23" s="30"/>
    </row>
    <row r="25" ht="27" customHeight="1" spans="4:9">
      <c r="D25" s="6" t="s">
        <v>31</v>
      </c>
      <c r="E25" s="6"/>
      <c r="F25" s="6" t="s">
        <v>31</v>
      </c>
      <c r="G25" s="6"/>
      <c r="H25" s="6" t="s">
        <v>31</v>
      </c>
      <c r="I25" s="6"/>
    </row>
    <row r="26" customFormat="1" ht="50" customHeight="1" spans="1:14">
      <c r="A26" s="2" t="s">
        <v>14</v>
      </c>
      <c r="B26" s="7" t="s">
        <v>15</v>
      </c>
      <c r="C26" s="8" t="s">
        <v>13</v>
      </c>
      <c r="D26" s="2" t="s">
        <v>1</v>
      </c>
      <c r="E26" s="9">
        <v>0.3</v>
      </c>
      <c r="F26" s="2" t="s">
        <v>2</v>
      </c>
      <c r="G26" s="9">
        <f>0.29/1.13</f>
        <v>0.256637168141593</v>
      </c>
      <c r="H26" s="2" t="s">
        <v>3</v>
      </c>
      <c r="I26" s="9">
        <f>0.25/1.13</f>
        <v>0.221238938053097</v>
      </c>
      <c r="J26" s="29"/>
      <c r="K26" s="29"/>
      <c r="L26" s="29"/>
      <c r="M26" s="29"/>
      <c r="N26" s="42"/>
    </row>
    <row r="27" customFormat="1" ht="50" customHeight="1" spans="1:17">
      <c r="A27" s="2" t="s">
        <v>26</v>
      </c>
      <c r="B27" s="7" t="s">
        <v>27</v>
      </c>
      <c r="C27" s="8" t="s">
        <v>13</v>
      </c>
      <c r="D27" s="2" t="s">
        <v>1</v>
      </c>
      <c r="E27" s="9">
        <v>0.42</v>
      </c>
      <c r="F27" s="2" t="s">
        <v>2</v>
      </c>
      <c r="G27" s="9">
        <f>0.438/1.13</f>
        <v>0.387610619469027</v>
      </c>
      <c r="H27" s="2" t="s">
        <v>3</v>
      </c>
      <c r="I27" s="9">
        <f>0.43/1.13</f>
        <v>0.380530973451327</v>
      </c>
      <c r="J27" s="29"/>
      <c r="K27" s="29"/>
      <c r="L27" s="29"/>
      <c r="M27" s="29"/>
      <c r="N27" s="42"/>
      <c r="P27" s="30"/>
      <c r="Q27" s="42"/>
    </row>
    <row r="28" ht="30" customHeight="1" spans="4:9">
      <c r="D28" s="6" t="s">
        <v>32</v>
      </c>
      <c r="E28" s="6"/>
      <c r="F28" s="12" t="s">
        <v>33</v>
      </c>
      <c r="G28" s="12"/>
      <c r="H28" s="13" t="s">
        <v>32</v>
      </c>
      <c r="I28" s="13"/>
    </row>
  </sheetData>
  <mergeCells count="10">
    <mergeCell ref="A1:D1"/>
    <mergeCell ref="E1:G1"/>
    <mergeCell ref="H1:J1"/>
    <mergeCell ref="K1:M1"/>
    <mergeCell ref="D25:E25"/>
    <mergeCell ref="F25:G25"/>
    <mergeCell ref="H25:I25"/>
    <mergeCell ref="D28:E28"/>
    <mergeCell ref="F28:G28"/>
    <mergeCell ref="H28:I28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130" zoomScaleNormal="130" topLeftCell="A3" workbookViewId="0">
      <selection activeCell="H8" sqref="H8"/>
    </sheetView>
  </sheetViews>
  <sheetFormatPr defaultColWidth="9" defaultRowHeight="14.4" outlineLevelRow="7" outlineLevelCol="6"/>
  <cols>
    <col min="1" max="1" width="15.1296296296296" customWidth="1"/>
    <col min="2" max="2" width="9.12962962962963" customWidth="1"/>
    <col min="3" max="3" width="14.037037037037" customWidth="1"/>
    <col min="4" max="4" width="10.1296296296296" customWidth="1"/>
    <col min="5" max="5" width="9.12962962962963" style="22" customWidth="1"/>
    <col min="6" max="6" width="9.7962962962963" style="23" customWidth="1"/>
    <col min="7" max="7" width="12.1203703703704" customWidth="1"/>
  </cols>
  <sheetData>
    <row r="1" s="20" customFormat="1" ht="23" customHeight="1" spans="1:7">
      <c r="A1" s="24" t="s">
        <v>40</v>
      </c>
      <c r="B1" s="24" t="s">
        <v>41</v>
      </c>
      <c r="C1" s="24" t="s">
        <v>42</v>
      </c>
      <c r="D1" s="24" t="s">
        <v>43</v>
      </c>
      <c r="E1" s="24" t="s">
        <v>44</v>
      </c>
      <c r="F1" s="24" t="s">
        <v>45</v>
      </c>
      <c r="G1" s="24" t="s">
        <v>6</v>
      </c>
    </row>
    <row r="2" s="21" customFormat="1" ht="64" customHeight="1" spans="1:7">
      <c r="A2" s="24" t="s">
        <v>46</v>
      </c>
      <c r="B2" s="24" t="s">
        <v>19</v>
      </c>
      <c r="C2" s="24" t="s">
        <v>47</v>
      </c>
      <c r="D2" s="24" t="s">
        <v>48</v>
      </c>
      <c r="E2" s="25">
        <v>4</v>
      </c>
      <c r="F2" s="24" t="s">
        <v>49</v>
      </c>
      <c r="G2" s="26"/>
    </row>
    <row r="3" s="21" customFormat="1" ht="64" customHeight="1" spans="1:7">
      <c r="A3" s="24" t="s">
        <v>50</v>
      </c>
      <c r="B3" s="24" t="s">
        <v>19</v>
      </c>
      <c r="C3" s="24" t="s">
        <v>47</v>
      </c>
      <c r="D3" s="24" t="s">
        <v>48</v>
      </c>
      <c r="E3" s="25">
        <v>8</v>
      </c>
      <c r="F3" s="24" t="s">
        <v>51</v>
      </c>
      <c r="G3" s="26"/>
    </row>
    <row r="4" s="21" customFormat="1" ht="64" customHeight="1" spans="1:7">
      <c r="A4" s="24" t="s">
        <v>52</v>
      </c>
      <c r="B4" s="24" t="s">
        <v>29</v>
      </c>
      <c r="C4" s="24" t="s">
        <v>53</v>
      </c>
      <c r="D4" s="24" t="s">
        <v>54</v>
      </c>
      <c r="E4" s="25">
        <v>4</v>
      </c>
      <c r="F4" s="24" t="s">
        <v>55</v>
      </c>
      <c r="G4" s="26"/>
    </row>
    <row r="5" s="21" customFormat="1" ht="54" customHeight="1" spans="1:7">
      <c r="A5" s="24" t="s">
        <v>56</v>
      </c>
      <c r="B5" s="24" t="s">
        <v>17</v>
      </c>
      <c r="C5" s="24" t="s">
        <v>18</v>
      </c>
      <c r="D5" s="24" t="s">
        <v>57</v>
      </c>
      <c r="E5" s="25">
        <v>2</v>
      </c>
      <c r="F5" s="24" t="s">
        <v>58</v>
      </c>
      <c r="G5" s="26"/>
    </row>
    <row r="6" s="21" customFormat="1" ht="47" customHeight="1" spans="1:7">
      <c r="A6" s="24" t="s">
        <v>59</v>
      </c>
      <c r="B6" s="24" t="s">
        <v>17</v>
      </c>
      <c r="C6" s="24" t="s">
        <v>18</v>
      </c>
      <c r="D6" s="24" t="s">
        <v>57</v>
      </c>
      <c r="E6" s="25">
        <v>2</v>
      </c>
      <c r="F6" s="24" t="s">
        <v>60</v>
      </c>
      <c r="G6" s="26"/>
    </row>
    <row r="7" s="21" customFormat="1" ht="47" customHeight="1" spans="1:7">
      <c r="A7" s="24" t="s">
        <v>50</v>
      </c>
      <c r="B7" s="24" t="s">
        <v>11</v>
      </c>
      <c r="C7" s="24" t="s">
        <v>12</v>
      </c>
      <c r="D7" s="24" t="s">
        <v>61</v>
      </c>
      <c r="E7" s="25">
        <v>2</v>
      </c>
      <c r="F7" s="24" t="s">
        <v>60</v>
      </c>
      <c r="G7" s="26"/>
    </row>
    <row r="8" s="21" customFormat="1" ht="47" customHeight="1" spans="1:7">
      <c r="A8" s="24" t="s">
        <v>62</v>
      </c>
      <c r="B8" s="24" t="s">
        <v>11</v>
      </c>
      <c r="C8" s="24" t="s">
        <v>12</v>
      </c>
      <c r="D8" s="24" t="s">
        <v>61</v>
      </c>
      <c r="E8" s="25">
        <v>4</v>
      </c>
      <c r="F8" s="24" t="s">
        <v>63</v>
      </c>
      <c r="G8" s="26"/>
    </row>
  </sheetData>
  <autoFilter xmlns:etc="http://www.wps.cn/officeDocument/2017/etCustomData" ref="A1:G8" etc:filterBottomFollowUsedRange="0"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"/>
  <sheetViews>
    <sheetView workbookViewId="0">
      <selection activeCell="F37" sqref="F37"/>
    </sheetView>
  </sheetViews>
  <sheetFormatPr defaultColWidth="9" defaultRowHeight="14.4" outlineLevelRow="1"/>
  <cols>
    <col min="2" max="2" width="32.6296296296296" customWidth="1"/>
    <col min="7" max="7" width="36.3796296296296" customWidth="1"/>
    <col min="12" max="12" width="46.75" customWidth="1"/>
  </cols>
  <sheetData>
    <row r="2" ht="36" customHeight="1" spans="2:12">
      <c r="B2" s="17" t="s">
        <v>64</v>
      </c>
      <c r="C2" s="18"/>
      <c r="D2" s="18"/>
      <c r="E2" s="18"/>
      <c r="F2" s="18"/>
      <c r="G2" s="17" t="s">
        <v>65</v>
      </c>
      <c r="L2" s="19" t="s">
        <v>66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6"/>
  <sheetViews>
    <sheetView tabSelected="1" workbookViewId="0">
      <selection activeCell="L9" sqref="L9"/>
    </sheetView>
  </sheetViews>
  <sheetFormatPr defaultColWidth="9" defaultRowHeight="14.4" outlineLevelRow="5"/>
  <cols>
    <col min="2" max="2" width="15.3796296296296" customWidth="1"/>
    <col min="3" max="3" width="18.5" customWidth="1"/>
    <col min="8" max="8" width="9.44444444444444" customWidth="1"/>
    <col min="9" max="10" width="9.77777777777778" customWidth="1"/>
    <col min="16" max="17" width="9" style="5"/>
    <col min="18" max="18" width="10.4444444444444" customWidth="1"/>
    <col min="19" max="19" width="15.5555555555556" customWidth="1"/>
    <col min="20" max="20" width="12.4444444444444" customWidth="1"/>
    <col min="21" max="21" width="9" style="5"/>
    <col min="22" max="22" width="9.66666666666667"/>
  </cols>
  <sheetData>
    <row r="2" ht="39" customHeight="1" spans="2:22">
      <c r="B2" s="2" t="s">
        <v>67</v>
      </c>
      <c r="C2" s="2" t="s">
        <v>68</v>
      </c>
      <c r="D2" s="2" t="s">
        <v>6</v>
      </c>
      <c r="E2" s="2" t="s">
        <v>69</v>
      </c>
      <c r="F2" s="2" t="s">
        <v>70</v>
      </c>
      <c r="G2" s="6" t="s">
        <v>31</v>
      </c>
      <c r="H2" s="6"/>
      <c r="I2" s="2" t="s">
        <v>71</v>
      </c>
      <c r="J2" s="2" t="s">
        <v>72</v>
      </c>
      <c r="K2" s="6" t="s">
        <v>31</v>
      </c>
      <c r="L2" s="6"/>
      <c r="M2" s="2" t="s">
        <v>71</v>
      </c>
      <c r="N2" s="6" t="s">
        <v>31</v>
      </c>
      <c r="O2" s="6"/>
      <c r="P2" s="2" t="s">
        <v>71</v>
      </c>
      <c r="Q2" s="2" t="s">
        <v>72</v>
      </c>
      <c r="R2" s="14" t="s">
        <v>73</v>
      </c>
      <c r="S2" s="15" t="s">
        <v>74</v>
      </c>
      <c r="T2" s="15" t="s">
        <v>75</v>
      </c>
      <c r="U2" s="14" t="s">
        <v>76</v>
      </c>
      <c r="V2" s="14" t="s">
        <v>70</v>
      </c>
    </row>
    <row r="3" ht="39" customHeight="1" spans="2:22">
      <c r="B3" s="2" t="s">
        <v>14</v>
      </c>
      <c r="C3" s="7" t="s">
        <v>15</v>
      </c>
      <c r="D3" s="8" t="s">
        <v>13</v>
      </c>
      <c r="E3" s="8">
        <v>140000</v>
      </c>
      <c r="F3" s="8">
        <v>0.15</v>
      </c>
      <c r="G3" s="2" t="s">
        <v>1</v>
      </c>
      <c r="H3" s="9">
        <v>0.3</v>
      </c>
      <c r="I3" s="9">
        <v>0.26</v>
      </c>
      <c r="J3" s="9" t="s">
        <v>77</v>
      </c>
      <c r="K3" s="2" t="s">
        <v>2</v>
      </c>
      <c r="L3" s="9">
        <f>0.29/1.13</f>
        <v>0.256637168141593</v>
      </c>
      <c r="M3" s="9"/>
      <c r="N3" s="2" t="s">
        <v>3</v>
      </c>
      <c r="O3" s="11">
        <f>0.25/1.13</f>
        <v>0.221238938053097</v>
      </c>
      <c r="P3" s="2" t="s">
        <v>78</v>
      </c>
      <c r="Q3" s="9" t="s">
        <v>79</v>
      </c>
      <c r="R3" s="16"/>
      <c r="S3" s="16"/>
      <c r="T3" s="16"/>
      <c r="U3" s="14">
        <v>1.12</v>
      </c>
      <c r="V3" s="16"/>
    </row>
    <row r="4" ht="39" customHeight="1" spans="2:22">
      <c r="B4" s="2" t="s">
        <v>26</v>
      </c>
      <c r="C4" s="7" t="s">
        <v>27</v>
      </c>
      <c r="D4" s="8" t="s">
        <v>13</v>
      </c>
      <c r="E4" s="8">
        <v>150000</v>
      </c>
      <c r="F4" s="8">
        <v>0.27</v>
      </c>
      <c r="G4" s="2" t="s">
        <v>1</v>
      </c>
      <c r="H4" s="9">
        <v>0.42</v>
      </c>
      <c r="I4" s="9">
        <v>0.37</v>
      </c>
      <c r="J4" s="9" t="s">
        <v>77</v>
      </c>
      <c r="K4" s="2" t="s">
        <v>2</v>
      </c>
      <c r="L4" s="9">
        <f>0.438/1.13</f>
        <v>0.387610619469027</v>
      </c>
      <c r="M4" s="9"/>
      <c r="N4" s="2" t="s">
        <v>3</v>
      </c>
      <c r="O4" s="9">
        <f>0.43/1.13</f>
        <v>0.380530973451327</v>
      </c>
      <c r="P4" s="2">
        <v>0.35</v>
      </c>
      <c r="Q4" s="9" t="s">
        <v>79</v>
      </c>
      <c r="R4" s="14">
        <v>0.0229</v>
      </c>
      <c r="S4" s="14">
        <v>8</v>
      </c>
      <c r="T4" s="14">
        <v>4</v>
      </c>
      <c r="U4" s="14">
        <v>1.2</v>
      </c>
      <c r="V4" s="14">
        <f>(S4+T4)*R4*U4</f>
        <v>0.32976</v>
      </c>
    </row>
    <row r="5" ht="39" customHeight="1" spans="2:22">
      <c r="B5" s="2" t="s">
        <v>80</v>
      </c>
      <c r="C5" s="7" t="s">
        <v>81</v>
      </c>
      <c r="D5" s="8"/>
      <c r="E5" s="8">
        <v>270000</v>
      </c>
      <c r="F5" s="8"/>
      <c r="G5" s="2" t="s">
        <v>1</v>
      </c>
      <c r="H5" s="9">
        <v>0.35</v>
      </c>
      <c r="I5" s="9">
        <v>0.28</v>
      </c>
      <c r="J5" s="9" t="s">
        <v>77</v>
      </c>
      <c r="K5" s="2" t="s">
        <v>2</v>
      </c>
      <c r="L5" s="9"/>
      <c r="M5" s="9"/>
      <c r="N5" s="2" t="s">
        <v>3</v>
      </c>
      <c r="O5" s="11">
        <v>0.25</v>
      </c>
      <c r="P5" s="2" t="s">
        <v>78</v>
      </c>
      <c r="Q5" s="9" t="s">
        <v>79</v>
      </c>
      <c r="R5" s="14"/>
      <c r="S5" s="14"/>
      <c r="T5" s="14"/>
      <c r="U5" s="14"/>
      <c r="V5" s="14"/>
    </row>
    <row r="6" ht="24" customHeight="1" spans="2:22">
      <c r="B6" s="10"/>
      <c r="C6" s="10"/>
      <c r="D6" s="2"/>
      <c r="E6" s="2"/>
      <c r="F6" s="2"/>
      <c r="G6" s="6" t="s">
        <v>32</v>
      </c>
      <c r="H6" s="6"/>
      <c r="I6" s="6"/>
      <c r="J6" s="6"/>
      <c r="K6" s="12" t="s">
        <v>33</v>
      </c>
      <c r="L6" s="12"/>
      <c r="M6" s="12"/>
      <c r="N6" s="13" t="s">
        <v>32</v>
      </c>
      <c r="O6" s="13"/>
      <c r="P6" s="2"/>
      <c r="Q6" s="2"/>
      <c r="R6" s="16"/>
      <c r="S6" s="16"/>
      <c r="T6" s="16"/>
      <c r="U6" s="14"/>
      <c r="V6" s="16"/>
    </row>
  </sheetData>
  <mergeCells count="6">
    <mergeCell ref="G2:H2"/>
    <mergeCell ref="K2:L2"/>
    <mergeCell ref="N2:O2"/>
    <mergeCell ref="G6:H6"/>
    <mergeCell ref="K6:L6"/>
    <mergeCell ref="N6:O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E5" sqref="E5"/>
    </sheetView>
  </sheetViews>
  <sheetFormatPr defaultColWidth="9" defaultRowHeight="14.4" outlineLevelRow="5" outlineLevelCol="4"/>
  <cols>
    <col min="1" max="1" width="11.5" customWidth="1"/>
    <col min="2" max="2" width="36.25" customWidth="1"/>
    <col min="3" max="3" width="13.25" customWidth="1"/>
    <col min="4" max="4" width="22.3796296296296" customWidth="1"/>
    <col min="5" max="5" width="13.25" customWidth="1"/>
  </cols>
  <sheetData>
    <row r="2" spans="1:4">
      <c r="A2" s="1" t="s">
        <v>67</v>
      </c>
      <c r="B2" s="1" t="s">
        <v>82</v>
      </c>
      <c r="C2" s="1" t="s">
        <v>7</v>
      </c>
      <c r="D2" s="1" t="s">
        <v>38</v>
      </c>
    </row>
    <row r="3" spans="1:5">
      <c r="A3" s="2" t="s">
        <v>11</v>
      </c>
      <c r="B3" s="2" t="s">
        <v>12</v>
      </c>
      <c r="C3" s="1">
        <v>136390</v>
      </c>
      <c r="D3" s="1">
        <v>102593</v>
      </c>
      <c r="E3">
        <f t="shared" ref="E3:E6" si="0">C3+D3</f>
        <v>238983</v>
      </c>
    </row>
    <row r="4" spans="1:5">
      <c r="A4" s="2" t="s">
        <v>17</v>
      </c>
      <c r="B4" s="2" t="s">
        <v>18</v>
      </c>
      <c r="C4" s="1">
        <v>266869</v>
      </c>
      <c r="D4" s="1">
        <v>34382</v>
      </c>
      <c r="E4">
        <f t="shared" si="0"/>
        <v>301251</v>
      </c>
    </row>
    <row r="5" spans="1:5">
      <c r="A5" s="2" t="s">
        <v>19</v>
      </c>
      <c r="B5" s="3" t="s">
        <v>20</v>
      </c>
      <c r="C5" s="4">
        <v>575113</v>
      </c>
      <c r="D5" s="1">
        <v>447128</v>
      </c>
      <c r="E5">
        <f t="shared" si="0"/>
        <v>1022241</v>
      </c>
    </row>
    <row r="6" spans="1:5">
      <c r="A6" s="2" t="s">
        <v>29</v>
      </c>
      <c r="B6" s="3" t="s">
        <v>83</v>
      </c>
      <c r="C6" s="4">
        <v>11012</v>
      </c>
      <c r="D6" s="1">
        <v>24636</v>
      </c>
      <c r="E6">
        <f t="shared" si="0"/>
        <v>35648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M8&amp;M10螺栓-2024年</vt:lpstr>
      <vt:lpstr>M8&amp;M10螺栓-2024年 (2)</vt:lpstr>
      <vt:lpstr>M8&amp;M10螺栓-2025</vt:lpstr>
      <vt:lpstr>螺栓位置明细</vt:lpstr>
      <vt:lpstr>实验报告</vt:lpstr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2025-07-24T07:47:00Z</dcterms:created>
  <dcterms:modified xsi:type="dcterms:W3CDTF">2025-09-19T10:29:48Z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B4B561FF090349CF8C314DC68BF409FD_13</vt:lpwstr>
  </property>
  <property fmtid="{D5CDD505-2E9C-101B-9397-08002B2CF9AE}" pid="3" name="KSOProductBuildVer">
    <vt:lpwstr>2052-12.1.0.22529</vt:lpwstr>
  </property>
</Properties>
</file>