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mbeddings/oleObject1.bin" ContentType="application/vnd.openxmlformats-officedocument.oleObject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5\项目\D04\"/>
    </mc:Choice>
  </mc:AlternateContent>
  <bookViews>
    <workbookView xWindow="0" yWindow="0" windowWidth="28800" windowHeight="12210"/>
  </bookViews>
  <sheets>
    <sheet name="价格申请" sheetId="1" r:id="rId1"/>
    <sheet name="成本核算" sheetId="11" r:id="rId2"/>
    <sheet name="德实" sheetId="2" r:id="rId3"/>
    <sheet name="海兴SLT0011289" sheetId="3" r:id="rId4"/>
    <sheet name="Sheet9" sheetId="9" r:id="rId5"/>
    <sheet name="海兴骨架总成" sheetId="4" r:id="rId6"/>
    <sheet name="Sheet8" sheetId="8" r:id="rId7"/>
    <sheet name="德实滑轨" sheetId="5" r:id="rId8"/>
    <sheet name="Sheet6" sheetId="6" r:id="rId9"/>
    <sheet name="河北报价单" sheetId="7" r:id="rId10"/>
  </sheets>
  <definedNames>
    <definedName name="_xlnm.Print_Area" localSheetId="9">河北报价单!$A$1:$AH$3</definedName>
    <definedName name="_xlnm.Print_Area" localSheetId="0">价格申请!$A$1:$T$25</definedName>
    <definedName name="_xlnm.Print_Titles" localSheetId="9">河北报价单!$1:$3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4" i="1" l="1"/>
  <c r="H26" i="11" l="1"/>
  <c r="G26" i="11"/>
  <c r="AB14" i="1" l="1"/>
  <c r="W13" i="1" l="1"/>
  <c r="AA13" i="1"/>
  <c r="AB13" i="1" s="1"/>
  <c r="W14" i="1"/>
  <c r="AA14" i="1" s="1"/>
  <c r="Y9" i="1"/>
  <c r="Q12" i="11" l="1"/>
  <c r="Q5" i="11"/>
  <c r="H9" i="2"/>
  <c r="H8" i="2"/>
  <c r="H4" i="2"/>
  <c r="H3" i="2"/>
  <c r="H12" i="2" l="1"/>
  <c r="H11" i="2"/>
  <c r="H10" i="2"/>
  <c r="H7" i="2"/>
  <c r="H6" i="2"/>
  <c r="H5" i="2"/>
  <c r="F14" i="2"/>
  <c r="F13" i="2"/>
  <c r="F9" i="2"/>
  <c r="F3" i="2"/>
  <c r="F8" i="2"/>
  <c r="K2" i="9" l="1"/>
  <c r="J2" i="9"/>
  <c r="H2" i="9"/>
  <c r="G2" i="9"/>
  <c r="S3" i="8"/>
  <c r="T3" i="8" s="1"/>
  <c r="Q3" i="8"/>
  <c r="V1" i="7" l="1"/>
  <c r="AA4" i="7"/>
  <c r="AB4" i="7" s="1"/>
  <c r="AA5" i="7"/>
  <c r="AB5" i="7" s="1"/>
  <c r="AA6" i="7"/>
  <c r="AB6" i="7" s="1"/>
  <c r="AA7" i="7"/>
  <c r="AB7" i="7"/>
  <c r="AA8" i="7"/>
  <c r="AB8" i="7" s="1"/>
  <c r="AA24" i="7"/>
  <c r="AB24" i="7" s="1"/>
  <c r="AA25" i="7"/>
  <c r="AB25" i="7" s="1"/>
  <c r="AA26" i="7"/>
  <c r="AB26" i="7" s="1"/>
  <c r="AA27" i="7"/>
  <c r="AB27" i="7" s="1"/>
  <c r="AA28" i="7"/>
  <c r="AB28" i="7" s="1"/>
  <c r="AA44" i="7"/>
  <c r="AB44" i="7" s="1"/>
  <c r="AA45" i="7"/>
  <c r="AB45" i="7"/>
  <c r="AA46" i="7"/>
  <c r="AB46" i="7" s="1"/>
  <c r="AA47" i="7"/>
  <c r="AB47" i="7" s="1"/>
  <c r="AA54" i="7"/>
  <c r="AB54" i="7" s="1"/>
  <c r="AA55" i="7"/>
  <c r="AB55" i="7" s="1"/>
  <c r="AA56" i="7"/>
  <c r="AB56" i="7" s="1"/>
  <c r="AA57" i="7"/>
  <c r="AB57" i="7" s="1"/>
  <c r="AA64" i="7"/>
  <c r="AB64" i="7" s="1"/>
  <c r="AA65" i="7"/>
  <c r="AB65" i="7" s="1"/>
  <c r="AA66" i="7"/>
  <c r="AB66" i="7" s="1"/>
  <c r="AA67" i="7"/>
  <c r="AB67" i="7" s="1"/>
  <c r="C12" i="4"/>
  <c r="I12" i="4"/>
  <c r="N12" i="4"/>
  <c r="O12" i="4"/>
  <c r="C14" i="4"/>
  <c r="L16" i="4"/>
  <c r="C21" i="4"/>
  <c r="I22" i="4"/>
  <c r="C13" i="4" s="1"/>
  <c r="O22" i="4"/>
  <c r="I27" i="4"/>
  <c r="I28" i="4"/>
  <c r="I26" i="4" s="1"/>
  <c r="C15" i="4" s="1"/>
  <c r="I30" i="4"/>
  <c r="H33" i="4"/>
  <c r="I33" i="4" s="1"/>
  <c r="I36" i="4" s="1"/>
  <c r="C16" i="4" s="1"/>
  <c r="L36" i="4"/>
  <c r="N36" i="4"/>
  <c r="C17" i="4" s="1"/>
  <c r="I12" i="3"/>
  <c r="C12" i="3" s="1"/>
  <c r="N12" i="3"/>
  <c r="O12" i="3"/>
  <c r="O22" i="3" s="1"/>
  <c r="C14" i="3" s="1"/>
  <c r="I13" i="3"/>
  <c r="L16" i="3"/>
  <c r="I19" i="3"/>
  <c r="C21" i="3"/>
  <c r="I22" i="3"/>
  <c r="C13" i="3" s="1"/>
  <c r="I27" i="3"/>
  <c r="I26" i="3" s="1"/>
  <c r="C15" i="3" s="1"/>
  <c r="I28" i="3"/>
  <c r="I29" i="3"/>
  <c r="I30" i="3"/>
  <c r="H33" i="3"/>
  <c r="I33" i="3"/>
  <c r="I36" i="3"/>
  <c r="C16" i="3" s="1"/>
  <c r="L36" i="3"/>
  <c r="N36" i="3"/>
  <c r="C17" i="3" s="1"/>
  <c r="J54" i="7"/>
  <c r="J44" i="7"/>
  <c r="D44" i="7"/>
  <c r="D4" i="7"/>
  <c r="J64" i="7"/>
  <c r="D34" i="7"/>
  <c r="D54" i="7"/>
  <c r="D14" i="7"/>
  <c r="D24" i="7"/>
  <c r="D64" i="7"/>
  <c r="AB1" i="7" l="1"/>
  <c r="C19" i="3"/>
  <c r="C19" i="4"/>
  <c r="C23" i="4" l="1"/>
  <c r="C26" i="4"/>
  <c r="C22" i="4"/>
  <c r="C23" i="3"/>
  <c r="C22" i="3"/>
  <c r="C26" i="3" s="1"/>
  <c r="C27" i="3" l="1"/>
  <c r="C28" i="3" s="1"/>
  <c r="C27" i="4"/>
  <c r="C28" i="4" s="1"/>
  <c r="C29" i="4" l="1"/>
  <c r="C31" i="4" s="1"/>
  <c r="O8" i="4" s="1"/>
  <c r="C29" i="3"/>
  <c r="C31" i="3" s="1"/>
  <c r="O8" i="3" s="1"/>
</calcChain>
</file>

<file path=xl/sharedStrings.xml><?xml version="1.0" encoding="utf-8"?>
<sst xmlns="http://schemas.openxmlformats.org/spreadsheetml/2006/main" count="809" uniqueCount="374">
  <si>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</si>
  <si>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</si>
  <si>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</si>
  <si>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</si>
  <si>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</si>
  <si>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</si>
  <si>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</si>
  <si>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</si>
  <si>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</si>
  <si>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</si>
  <si>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</si>
  <si>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</si>
  <si>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</si>
  <si>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年降情况</t>
  </si>
  <si>
    <t>结算方式</t>
  </si>
  <si>
    <t xml:space="preserve">
总经理
日期：
</t>
  </si>
  <si>
    <t xml:space="preserve">
采购工程师
日期：
</t>
  </si>
  <si>
    <t>未税价格</t>
    <phoneticPr fontId="7" type="noConversion"/>
  </si>
  <si>
    <t>价格</t>
    <phoneticPr fontId="6" type="noConversion"/>
  </si>
  <si>
    <t xml:space="preserve">
副总经理
日期：</t>
    <phoneticPr fontId="2" type="noConversion"/>
  </si>
  <si>
    <t>采购工厂：河北工厂</t>
    <phoneticPr fontId="2" type="noConversion"/>
  </si>
  <si>
    <t>啸宇</t>
    <phoneticPr fontId="7" type="noConversion"/>
  </si>
  <si>
    <t xml:space="preserve"> </t>
    <phoneticPr fontId="2" type="noConversion"/>
  </si>
  <si>
    <t>物料采购价格审批表</t>
    <phoneticPr fontId="2" type="noConversion"/>
  </si>
  <si>
    <t>注明：
1、此价格审批仅适用于研发阶段，SOP后价格由工厂进行最终定价；
2、此价格审批同时适用于研发阶段结算使用（可做为样件价格协议签订依据）。</t>
    <phoneticPr fontId="2" type="noConversion"/>
  </si>
  <si>
    <t>SLT0012696</t>
  </si>
  <si>
    <t>乘员传感器-SBR</t>
    <phoneticPr fontId="8" type="noConversion"/>
  </si>
  <si>
    <t>SLT0012697</t>
  </si>
  <si>
    <t>靠背加热垫</t>
  </si>
  <si>
    <t>SLT0012698</t>
  </si>
  <si>
    <t>坐垫加热垫</t>
  </si>
  <si>
    <t>SLT0012768</t>
  </si>
  <si>
    <t>左侧滑轨总成</t>
  </si>
  <si>
    <t>SLT0012769</t>
  </si>
  <si>
    <t>右侧滑轨总成</t>
  </si>
  <si>
    <t>SLT0012770</t>
  </si>
  <si>
    <t>左侧滑轨总成（减震）</t>
  </si>
  <si>
    <t>SLT0012771</t>
  </si>
  <si>
    <t>右侧滑轨总成（减震）</t>
  </si>
  <si>
    <t>件</t>
  </si>
  <si>
    <t>件</t>
    <phoneticPr fontId="2" type="noConversion"/>
  </si>
  <si>
    <t>安麦尔</t>
    <phoneticPr fontId="2" type="noConversion"/>
  </si>
  <si>
    <t>德实</t>
    <phoneticPr fontId="2" type="noConversion"/>
  </si>
  <si>
    <t>海兴</t>
    <phoneticPr fontId="2" type="noConversion"/>
  </si>
  <si>
    <t>目标价格</t>
    <phoneticPr fontId="2" type="noConversion"/>
  </si>
  <si>
    <t>参考SLT0012391未税价格29.433</t>
    <phoneticPr fontId="2" type="noConversion"/>
  </si>
  <si>
    <t>海兴</t>
    <phoneticPr fontId="6" type="noConversion"/>
  </si>
  <si>
    <t xml:space="preserve">        3.专用费用:指供方所承担的模具费\工装夹具费\检具费\产品定期形式认证费用等,需依据甲方的要求在产品中摊销.</t>
  </si>
  <si>
    <t xml:space="preserve">        2.制造费用:指依据企业生产性质不同根据设备折旧\工艺特点\生产综合能力\管理能力等的评价,一般为6-10元/小时.</t>
  </si>
  <si>
    <t>填表说明:1.工资:指单位产品生产工序所用时间与工种工时工资额的乘积.</t>
  </si>
  <si>
    <t>合   计</t>
  </si>
  <si>
    <t>制造费用</t>
  </si>
  <si>
    <t>含税价格</t>
  </si>
  <si>
    <t>冲压模具</t>
  </si>
  <si>
    <t>焊接</t>
  </si>
  <si>
    <t>税    金</t>
  </si>
  <si>
    <t>焊胎</t>
  </si>
  <si>
    <t>冲压</t>
  </si>
  <si>
    <t>不含税价格</t>
  </si>
  <si>
    <t>不含模摊</t>
  </si>
  <si>
    <t>总成检具</t>
  </si>
  <si>
    <t>绕制成型</t>
  </si>
  <si>
    <t>主要工序</t>
  </si>
  <si>
    <t>利    润</t>
  </si>
  <si>
    <t>工   资</t>
  </si>
  <si>
    <t>总    计</t>
  </si>
  <si>
    <t>(元/小时)</t>
  </si>
  <si>
    <t>金额</t>
  </si>
  <si>
    <t>分摊方法</t>
  </si>
  <si>
    <t>单价</t>
  </si>
  <si>
    <t>项  目</t>
  </si>
  <si>
    <t>小时</t>
  </si>
  <si>
    <t>工时</t>
  </si>
  <si>
    <t>分配率</t>
  </si>
  <si>
    <t>项   目</t>
  </si>
  <si>
    <t>专用费用分析（不含税）</t>
  </si>
  <si>
    <t>工时费用分析（不含税）</t>
  </si>
  <si>
    <t>管理费用</t>
  </si>
  <si>
    <t>合计</t>
  </si>
  <si>
    <t>财务费用</t>
  </si>
  <si>
    <t>运输费</t>
  </si>
  <si>
    <t>个</t>
  </si>
  <si>
    <t>电泳</t>
  </si>
  <si>
    <t>包装费</t>
  </si>
  <si>
    <t>焊接螺母</t>
  </si>
  <si>
    <t>合    计</t>
  </si>
  <si>
    <t>耗用量</t>
  </si>
  <si>
    <t>名称规格</t>
  </si>
  <si>
    <t>外购外协分析</t>
  </si>
  <si>
    <t>专用费用</t>
  </si>
  <si>
    <t>蒸  汽</t>
  </si>
  <si>
    <t>水</t>
  </si>
  <si>
    <t>工    资</t>
  </si>
  <si>
    <t>辅助动力</t>
  </si>
  <si>
    <t>动力燃料</t>
  </si>
  <si>
    <t>电  热</t>
  </si>
  <si>
    <t>Kg</t>
  </si>
  <si>
    <t>板材Q235</t>
  </si>
  <si>
    <t>外购外协</t>
  </si>
  <si>
    <t>10kw.h</t>
  </si>
  <si>
    <t>电  机</t>
  </si>
  <si>
    <t>钢丝Q235</t>
  </si>
  <si>
    <t>原 材 料</t>
  </si>
  <si>
    <t>耗用数量</t>
  </si>
  <si>
    <t>单 价</t>
  </si>
  <si>
    <t>名  称</t>
  </si>
  <si>
    <t>动力燃料分析（不含税）</t>
  </si>
  <si>
    <t>原材料分析（不含税）</t>
  </si>
  <si>
    <t>项目</t>
  </si>
  <si>
    <t>物 料 号</t>
  </si>
  <si>
    <t>报价表编号</t>
  </si>
  <si>
    <t>变更日期</t>
  </si>
  <si>
    <t>变更原因</t>
  </si>
  <si>
    <t>变更申请号</t>
  </si>
  <si>
    <t>1.388Kg</t>
  </si>
  <si>
    <t>产品净重</t>
  </si>
  <si>
    <t>SLT0011289</t>
  </si>
  <si>
    <t>图    号</t>
  </si>
  <si>
    <t>产品毛重</t>
  </si>
  <si>
    <t>座垫骨架电泳总成</t>
  </si>
  <si>
    <t>产品名称</t>
  </si>
  <si>
    <t>计量单位</t>
  </si>
  <si>
    <t>日    期</t>
  </si>
  <si>
    <t>联系电话</t>
  </si>
  <si>
    <t>吕大庆</t>
  </si>
  <si>
    <t>联 系 人</t>
  </si>
  <si>
    <t>海兴县赵毛陶镇正港路南</t>
  </si>
  <si>
    <t>地    址</t>
  </si>
  <si>
    <t>海兴中盛弹簧有限公司</t>
  </si>
  <si>
    <t>单位名称</t>
  </si>
  <si>
    <t>供货单位信息</t>
  </si>
  <si>
    <t>零部件报价单</t>
  </si>
  <si>
    <t>0.848Kg</t>
  </si>
  <si>
    <t>座垫钢丝骨架总成</t>
  </si>
  <si>
    <t>注：
1.本报价30天内有效，超过30条需重新询价。
2.同意承接单个零件。
3.我公司承诺中标后，按所报价格进行承接模具制造，能满足报价表中工艺数据。</t>
  </si>
  <si>
    <t>说明：</t>
  </si>
  <si>
    <t>80T</t>
  </si>
  <si>
    <t>钢板模</t>
  </si>
  <si>
    <t>单工序</t>
  </si>
  <si>
    <t>侧冲孔</t>
  </si>
  <si>
    <t>OP30</t>
  </si>
  <si>
    <t>侧整形</t>
  </si>
  <si>
    <t>OP20</t>
  </si>
  <si>
    <t>110T</t>
  </si>
  <si>
    <t>翻边</t>
  </si>
  <si>
    <t>OP10</t>
  </si>
  <si>
    <t>250T</t>
  </si>
  <si>
    <t>落料</t>
  </si>
  <si>
    <t>OP05</t>
  </si>
  <si>
    <t>1出1</t>
  </si>
  <si>
    <t>SPFH590</t>
  </si>
  <si>
    <t>SLT0012780左后滑轨固定支架（非减震）</t>
  </si>
  <si>
    <t>SLT0012779左前滑轨固定支架（非减震）</t>
  </si>
  <si>
    <t>冲孔分离</t>
  </si>
  <si>
    <t>成型</t>
  </si>
  <si>
    <t>1出2</t>
  </si>
  <si>
    <t>SLT0012772右后地脚（非减震）</t>
  </si>
  <si>
    <t>OP40</t>
  </si>
  <si>
    <t>与SLT0012686共模</t>
  </si>
  <si>
    <t>SLT0012691左前地脚（非减震）</t>
  </si>
  <si>
    <t>冲孔</t>
  </si>
  <si>
    <t>1出左右</t>
  </si>
  <si>
    <t>SLT0012689右前地脚（非减震）</t>
  </si>
  <si>
    <t>与SLT0012685共模</t>
  </si>
  <si>
    <t>QSTE420TM-Q</t>
  </si>
  <si>
    <t>SLT0012686右前地脚(减震)</t>
  </si>
  <si>
    <t>总计</t>
  </si>
  <si>
    <t>SLT0012685左前地脚(减震)</t>
  </si>
  <si>
    <t>高
（mm）</t>
  </si>
  <si>
    <t>宽
（mm）</t>
  </si>
  <si>
    <t>长
（mm）</t>
  </si>
  <si>
    <t>出数</t>
  </si>
  <si>
    <t>步距</t>
  </si>
  <si>
    <t>料长
（mm）</t>
  </si>
  <si>
    <t>料宽
（mm）</t>
  </si>
  <si>
    <t>宽</t>
  </si>
  <si>
    <t>长</t>
  </si>
  <si>
    <t>总计（含税）
Total Price （Without VAT)</t>
  </si>
  <si>
    <t>总计（未税）
Total Price （Without VAT)</t>
  </si>
  <si>
    <t>运费          Freight</t>
  </si>
  <si>
    <t xml:space="preserve">母线调试费用 Homeline </t>
  </si>
  <si>
    <t>制作周期
（含设计购料）</t>
  </si>
  <si>
    <t xml:space="preserve">模具金额
</t>
  </si>
  <si>
    <t>重量</t>
  </si>
  <si>
    <t>系数</t>
  </si>
  <si>
    <t>模具尺寸预估</t>
  </si>
  <si>
    <t>数量
（套）</t>
  </si>
  <si>
    <t>设备</t>
  </si>
  <si>
    <t>模具类型</t>
  </si>
  <si>
    <t>说明</t>
  </si>
  <si>
    <t>工序内容</t>
  </si>
  <si>
    <t>工序号</t>
  </si>
  <si>
    <t>材料
利用率
%</t>
  </si>
  <si>
    <t>单件
步距重
（kg）</t>
  </si>
  <si>
    <t>坯料信息</t>
  </si>
  <si>
    <t>排样简图</t>
  </si>
  <si>
    <t>零件
重量（Kg）</t>
  </si>
  <si>
    <t>产品展开尺寸</t>
  </si>
  <si>
    <t>料厚
（mm）</t>
  </si>
  <si>
    <t>材质</t>
  </si>
  <si>
    <t>产品简图</t>
  </si>
  <si>
    <t>名称</t>
  </si>
  <si>
    <t>件号</t>
  </si>
  <si>
    <t>序
号</t>
  </si>
  <si>
    <t>日期：</t>
  </si>
  <si>
    <t>开发周期60天邮件9.17回复</t>
    <phoneticPr fontId="2" type="noConversion"/>
  </si>
  <si>
    <t>SLT0012695</t>
    <phoneticPr fontId="8" type="noConversion"/>
  </si>
  <si>
    <t>副驾坐垫发泡骨架总成</t>
    <phoneticPr fontId="8" type="noConversion"/>
  </si>
  <si>
    <t>新开</t>
  </si>
  <si>
    <t>A</t>
  </si>
  <si>
    <t>N/A</t>
  </si>
  <si>
    <t>Y</t>
  </si>
  <si>
    <t>N</t>
  </si>
  <si>
    <t>分总成</t>
  </si>
  <si>
    <t>ASSY</t>
  </si>
  <si>
    <t>— —</t>
  </si>
  <si>
    <t>619*842*178</t>
  </si>
  <si>
    <t>SLT0012783</t>
    <phoneticPr fontId="2" type="noConversion"/>
  </si>
  <si>
    <t>副驾座垫支撑钢丝1</t>
    <phoneticPr fontId="8" type="noConversion"/>
  </si>
  <si>
    <t>线材</t>
  </si>
  <si>
    <t>Q235 φ5</t>
  </si>
  <si>
    <t>SLT0012784</t>
  </si>
  <si>
    <t>副驾座垫支撑钢丝2</t>
  </si>
  <si>
    <t>SLT0012785</t>
  </si>
  <si>
    <t>副驾座垫支撑钢丝3</t>
  </si>
  <si>
    <t>SLT0012786</t>
  </si>
  <si>
    <t>副驾座垫支撑钢丝4</t>
  </si>
  <si>
    <t>SLT0012787</t>
  </si>
  <si>
    <t>副驾座垫支撑钢丝5</t>
  </si>
  <si>
    <t>SLT0012789</t>
    <phoneticPr fontId="8" type="noConversion"/>
  </si>
  <si>
    <t>副驾座垫支撑钢丝6</t>
  </si>
  <si>
    <t>SLT0012790</t>
  </si>
  <si>
    <t>副驾座垫支撑钢丝7</t>
  </si>
  <si>
    <t>SLT0012791</t>
  </si>
  <si>
    <t>副驾座垫支撑钢丝8</t>
  </si>
  <si>
    <t>SLT0012792</t>
  </si>
  <si>
    <t>副驾座垫支撑钢丝9</t>
  </si>
  <si>
    <t>SLT0012793</t>
  </si>
  <si>
    <t>副驾座垫支撑钢丝10</t>
  </si>
  <si>
    <t>SLT0012798</t>
    <phoneticPr fontId="8" type="noConversion"/>
  </si>
  <si>
    <t>副驾座垫支撑钢丝11</t>
  </si>
  <si>
    <t>零件号</t>
  </si>
  <si>
    <t>中文名称</t>
  </si>
  <si>
    <t>零件描述</t>
  </si>
  <si>
    <t>重要度</t>
  </si>
  <si>
    <t>图示</t>
  </si>
  <si>
    <t>数据版本</t>
  </si>
  <si>
    <t>图纸号</t>
  </si>
  <si>
    <t>图纸版本</t>
  </si>
  <si>
    <t>是否申请新零件号</t>
  </si>
  <si>
    <t>沿用件            Y/N</t>
  </si>
  <si>
    <t>零件类别</t>
  </si>
  <si>
    <t>材料</t>
  </si>
  <si>
    <t>材料标准</t>
  </si>
  <si>
    <t>轮廓尺寸
(长*宽*高)</t>
  </si>
  <si>
    <t>重量
（Kg）</t>
  </si>
  <si>
    <t>GB/T 342GB/T 700</t>
    <phoneticPr fontId="2" type="noConversion"/>
  </si>
  <si>
    <t>材料费</t>
    <phoneticPr fontId="2" type="noConversion"/>
  </si>
  <si>
    <t>焊缝</t>
    <phoneticPr fontId="2" type="noConversion"/>
  </si>
  <si>
    <t>合计</t>
    <phoneticPr fontId="2" type="noConversion"/>
  </si>
  <si>
    <t>SLT0010658</t>
  </si>
  <si>
    <t>SLT0010657</t>
  </si>
  <si>
    <t>SLT0010656</t>
  </si>
  <si>
    <t>SLT0010655</t>
  </si>
  <si>
    <t>SLT0010654</t>
  </si>
  <si>
    <t>SLT0010653</t>
  </si>
  <si>
    <t>SLT0010694</t>
  </si>
  <si>
    <t>SLT0010652</t>
  </si>
  <si>
    <t>SLT0010650</t>
  </si>
  <si>
    <t>SLT0010649</t>
  </si>
  <si>
    <t>SLT0010648</t>
  </si>
  <si>
    <t>SLT0010683</t>
  </si>
  <si>
    <t>座框护面固定钢丝P</t>
  </si>
  <si>
    <t>座框护面固定钢丝E</t>
  </si>
  <si>
    <t>座框护面固定钢丝D</t>
  </si>
  <si>
    <t>座框护面固定钢丝C</t>
  </si>
  <si>
    <t>座框护面固定钢丝B</t>
  </si>
  <si>
    <t>座框护面固定钢丝A</t>
  </si>
  <si>
    <t>坐垫泡沫前段支撑钢丝</t>
  </si>
  <si>
    <t>座框支撑钢丝E</t>
  </si>
  <si>
    <t>座框支撑钢丝C</t>
  </si>
  <si>
    <t>座框支撑钢丝B</t>
  </si>
  <si>
    <t>座框支撑钢丝A</t>
  </si>
  <si>
    <t>座框钢丝后端固定钣金</t>
  </si>
  <si>
    <t>Q235</t>
  </si>
  <si>
    <t>座框钢丝前端固定钣金</t>
  </si>
  <si>
    <t>SLT0010631</t>
    <phoneticPr fontId="2" type="noConversion"/>
  </si>
  <si>
    <r>
      <rPr>
        <sz val="11"/>
        <color theme="1"/>
        <rFont val="宋体"/>
        <family val="3"/>
        <charset val="134"/>
      </rPr>
      <t>¢</t>
    </r>
    <r>
      <rPr>
        <sz val="11"/>
        <color theme="1"/>
        <rFont val="等线"/>
        <family val="2"/>
        <charset val="134"/>
        <scheme val="minor"/>
      </rPr>
      <t>5</t>
    </r>
    <phoneticPr fontId="2" type="noConversion"/>
  </si>
  <si>
    <t>¢6</t>
    <phoneticPr fontId="2" type="noConversion"/>
  </si>
  <si>
    <t>¢8</t>
    <phoneticPr fontId="2" type="noConversion"/>
  </si>
  <si>
    <t>图号</t>
    <phoneticPr fontId="2" type="noConversion"/>
  </si>
  <si>
    <t>名称</t>
    <phoneticPr fontId="2" type="noConversion"/>
  </si>
  <si>
    <t>材料</t>
    <phoneticPr fontId="2" type="noConversion"/>
  </si>
  <si>
    <t>规格</t>
    <phoneticPr fontId="2" type="noConversion"/>
  </si>
  <si>
    <t>重量</t>
    <phoneticPr fontId="2" type="noConversion"/>
  </si>
  <si>
    <t>数量</t>
    <phoneticPr fontId="2" type="noConversion"/>
  </si>
  <si>
    <t>焊接长度</t>
    <phoneticPr fontId="2" type="noConversion"/>
  </si>
  <si>
    <t>发西安</t>
    <phoneticPr fontId="2" type="noConversion"/>
  </si>
  <si>
    <t>发西安费用</t>
    <phoneticPr fontId="2" type="noConversion"/>
  </si>
  <si>
    <t xml:space="preserve">  </t>
    <phoneticPr fontId="2" type="noConversion"/>
  </si>
  <si>
    <t>河北费用</t>
    <phoneticPr fontId="2" type="noConversion"/>
  </si>
  <si>
    <t>开发周期</t>
    <phoneticPr fontId="2" type="noConversion"/>
  </si>
  <si>
    <t>60天</t>
    <phoneticPr fontId="2" type="noConversion"/>
  </si>
  <si>
    <t>德实费用</t>
    <phoneticPr fontId="2" type="noConversion"/>
  </si>
  <si>
    <t>合计</t>
    <phoneticPr fontId="2" type="noConversion"/>
  </si>
  <si>
    <t>减震铆接</t>
    <phoneticPr fontId="2" type="noConversion"/>
  </si>
  <si>
    <t>减震检具</t>
    <phoneticPr fontId="2" type="noConversion"/>
  </si>
  <si>
    <t>收到正式通知后45个工作日完成(不提供模具检具等工装数据及检测报告)</t>
    <phoneticPr fontId="2" type="noConversion"/>
  </si>
  <si>
    <t>鑫昌</t>
    <phoneticPr fontId="2" type="noConversion"/>
  </si>
  <si>
    <t>泰行</t>
    <phoneticPr fontId="2" type="noConversion"/>
  </si>
  <si>
    <t>不开发模具</t>
    <phoneticPr fontId="2" type="noConversion"/>
  </si>
  <si>
    <t>啸宇</t>
    <phoneticPr fontId="2" type="noConversion"/>
  </si>
  <si>
    <t>新强力</t>
    <phoneticPr fontId="2" type="noConversion"/>
  </si>
  <si>
    <t>没有合作单独发运费高</t>
    <phoneticPr fontId="2" type="noConversion"/>
  </si>
  <si>
    <t>伟士通</t>
    <phoneticPr fontId="2" type="noConversion"/>
  </si>
  <si>
    <t xml:space="preserve">   </t>
    <phoneticPr fontId="2" type="noConversion"/>
  </si>
  <si>
    <t xml:space="preserve">  </t>
    <phoneticPr fontId="2" type="noConversion"/>
  </si>
  <si>
    <t xml:space="preserve"> </t>
    <phoneticPr fontId="2" type="noConversion"/>
  </si>
  <si>
    <t>模具费</t>
    <phoneticPr fontId="2" type="noConversion"/>
  </si>
  <si>
    <t>海兴的模具费15000按照3年5万件分摊。</t>
    <phoneticPr fontId="2" type="noConversion"/>
  </si>
  <si>
    <t>左侧滑轨前固定支架</t>
    <phoneticPr fontId="2" type="noConversion"/>
  </si>
  <si>
    <t>左侧滑轨后固定支架</t>
    <phoneticPr fontId="2" type="noConversion"/>
  </si>
  <si>
    <t>新强力</t>
    <phoneticPr fontId="2" type="noConversion"/>
  </si>
  <si>
    <t>鑫昌</t>
    <phoneticPr fontId="2" type="noConversion"/>
  </si>
  <si>
    <t>泰行</t>
    <phoneticPr fontId="2" type="noConversion"/>
  </si>
  <si>
    <t>放弃不开发</t>
    <phoneticPr fontId="2" type="noConversion"/>
  </si>
  <si>
    <t>河北荣昌模具费</t>
    <phoneticPr fontId="2" type="noConversion"/>
  </si>
  <si>
    <t xml:space="preserve">   </t>
    <phoneticPr fontId="2" type="noConversion"/>
  </si>
  <si>
    <t>左右前地脚</t>
    <phoneticPr fontId="2" type="noConversion"/>
  </si>
  <si>
    <t>左右后地脚</t>
    <phoneticPr fontId="2" type="noConversion"/>
  </si>
  <si>
    <t>减震铆接工装</t>
    <phoneticPr fontId="2" type="noConversion"/>
  </si>
  <si>
    <t>德实</t>
  </si>
  <si>
    <t>德实</t>
    <phoneticPr fontId="2" type="noConversion"/>
  </si>
  <si>
    <t>产品单价</t>
    <phoneticPr fontId="2" type="noConversion"/>
  </si>
  <si>
    <t>模具费</t>
    <phoneticPr fontId="2" type="noConversion"/>
  </si>
  <si>
    <t>德实要求预付</t>
    <phoneticPr fontId="2" type="noConversion"/>
  </si>
  <si>
    <t>包含铆接工装和检具，数据不给我司</t>
    <phoneticPr fontId="2" type="noConversion"/>
  </si>
  <si>
    <t xml:space="preserve"> </t>
    <phoneticPr fontId="2" type="noConversion"/>
  </si>
  <si>
    <t xml:space="preserve">    </t>
    <phoneticPr fontId="2" type="noConversion"/>
  </si>
  <si>
    <t>数据确认后40天，
11月10号预计30套</t>
    <phoneticPr fontId="2" type="noConversion"/>
  </si>
  <si>
    <t>取消</t>
    <phoneticPr fontId="2" type="noConversion"/>
  </si>
  <si>
    <t>SLT0012685</t>
    <phoneticPr fontId="2" type="noConversion"/>
  </si>
  <si>
    <t>左前地脚减震</t>
    <phoneticPr fontId="2" type="noConversion"/>
  </si>
  <si>
    <t>图号</t>
    <phoneticPr fontId="2" type="noConversion"/>
  </si>
  <si>
    <t>名称</t>
    <phoneticPr fontId="2" type="noConversion"/>
  </si>
  <si>
    <t>材质</t>
    <phoneticPr fontId="2" type="noConversion"/>
  </si>
  <si>
    <t>重量</t>
    <phoneticPr fontId="2" type="noConversion"/>
  </si>
  <si>
    <t>QSTE420</t>
    <phoneticPr fontId="2" type="noConversion"/>
  </si>
  <si>
    <t>SLT0012686</t>
  </si>
  <si>
    <t>右前地脚减震</t>
    <phoneticPr fontId="2" type="noConversion"/>
  </si>
  <si>
    <t>SLT0012689</t>
    <phoneticPr fontId="2" type="noConversion"/>
  </si>
  <si>
    <t>右前地脚非减震</t>
    <phoneticPr fontId="2" type="noConversion"/>
  </si>
  <si>
    <t>SPFH590</t>
    <phoneticPr fontId="2" type="noConversion"/>
  </si>
  <si>
    <t>SLT0012691</t>
    <phoneticPr fontId="2" type="noConversion"/>
  </si>
  <si>
    <t>左前地脚非减震</t>
    <phoneticPr fontId="2" type="noConversion"/>
  </si>
  <si>
    <t>SLT0012772</t>
    <phoneticPr fontId="2" type="noConversion"/>
  </si>
  <si>
    <t>右后地脚非减震</t>
    <phoneticPr fontId="2" type="noConversion"/>
  </si>
  <si>
    <t>D04项目新开滑轨总成，滑轨借用欧马可，地脚需新开，欧马可滑轨增强后状态目前供货河北价格未税23.49元，西安总成报价未税29.5元，单只滑轨地脚占6元。</t>
    <phoneticPr fontId="2" type="noConversion"/>
  </si>
  <si>
    <t>海兴的模具费15000按照3年5万件分摊，德实因资金占用大，需全额预付开发。</t>
    <phoneticPr fontId="2" type="noConversion"/>
  </si>
  <si>
    <t>海兴开发周期30天，德实冲孔开发周期40天，全部开完需60天。</t>
    <phoneticPr fontId="2" type="noConversion"/>
  </si>
  <si>
    <t>依据材料变动情况</t>
    <phoneticPr fontId="2" type="noConversion"/>
  </si>
  <si>
    <t>按照西安账期结算</t>
    <phoneticPr fontId="2" type="noConversion"/>
  </si>
  <si>
    <t>SLT0012768</t>
    <phoneticPr fontId="2" type="noConversion"/>
  </si>
  <si>
    <t>左侧滑轨总成</t>
    <phoneticPr fontId="2" type="noConversion"/>
  </si>
  <si>
    <t>SLT0012769</t>
    <phoneticPr fontId="2" type="noConversion"/>
  </si>
  <si>
    <t>SLT0012770</t>
    <phoneticPr fontId="2" type="noConversion"/>
  </si>
  <si>
    <t>SLT0012771</t>
    <phoneticPr fontId="2" type="noConversion"/>
  </si>
  <si>
    <t>SLT0012779</t>
    <phoneticPr fontId="2" type="noConversion"/>
  </si>
  <si>
    <t>SLT0012695</t>
    <phoneticPr fontId="2" type="noConversion"/>
  </si>
  <si>
    <t>副驾坐垫骨架总成</t>
    <phoneticPr fontId="2" type="noConversion"/>
  </si>
  <si>
    <t>SLT0012684</t>
    <phoneticPr fontId="2" type="noConversion"/>
  </si>
  <si>
    <t>主驾坐垫骨架组合（通风）</t>
    <phoneticPr fontId="2" type="noConversion"/>
  </si>
  <si>
    <t xml:space="preserve">   </t>
    <phoneticPr fontId="2" type="noConversion"/>
  </si>
  <si>
    <t>SLT0012780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</si>
</sst>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0.0000_ "/>
    <numFmt numFmtId="177" formatCode="0.00_);[Red]\(0.00\)"/>
    <numFmt numFmtId="178" formatCode="0.00_ "/>
    <numFmt numFmtId="179" formatCode="0.00000_ "/>
    <numFmt numFmtId="180" formatCode="0.000_ "/>
    <numFmt numFmtId="181" formatCode="0_ "/>
    <numFmt numFmtId="182" formatCode="\¥#,##0;\¥\-#,##0"/>
    <numFmt numFmtId="183" formatCode="0.0_ "/>
    <numFmt numFmtId="184" formatCode="0_);[Red]\(0\)"/>
    <numFmt numFmtId="185" formatCode="0.000_);[Red]\(0.000\)"/>
  </numFmts>
  <fonts count="30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2"/>
      <name val="宋体"/>
      <family val="3"/>
      <charset val="134"/>
    </font>
    <font>
      <sz val="11"/>
      <name val="宋体"/>
      <family val="3"/>
      <charset val="134"/>
    </font>
    <font>
      <b/>
      <sz val="20"/>
      <name val="宋体"/>
      <family val="3"/>
      <charset val="134"/>
    </font>
    <font>
      <sz val="9"/>
      <color theme="1"/>
      <name val="等线"/>
      <family val="3"/>
      <charset val="134"/>
      <scheme val="minor"/>
    </font>
    <font>
      <sz val="8"/>
      <color theme="1"/>
      <name val="等线"/>
      <family val="3"/>
      <charset val="134"/>
      <scheme val="minor"/>
    </font>
    <font>
      <sz val="13"/>
      <color theme="1"/>
      <name val="等线"/>
      <family val="3"/>
      <charset val="134"/>
      <scheme val="minor"/>
    </font>
    <font>
      <b/>
      <sz val="9"/>
      <color theme="1"/>
      <name val="等线"/>
      <family val="3"/>
      <charset val="134"/>
      <scheme val="minor"/>
    </font>
    <font>
      <sz val="7"/>
      <color theme="1"/>
      <name val="等线"/>
      <family val="3"/>
      <charset val="134"/>
      <scheme val="minor"/>
    </font>
    <font>
      <b/>
      <sz val="8"/>
      <color theme="1"/>
      <name val="等线"/>
      <family val="3"/>
      <charset val="134"/>
      <scheme val="minor"/>
    </font>
    <font>
      <sz val="18"/>
      <color theme="1"/>
      <name val="华文楷体"/>
      <family val="3"/>
      <charset val="134"/>
    </font>
    <font>
      <b/>
      <sz val="10"/>
      <color theme="1"/>
      <name val="等线"/>
      <family val="3"/>
      <charset val="134"/>
      <scheme val="minor"/>
    </font>
    <font>
      <b/>
      <sz val="13"/>
      <color theme="1"/>
      <name val="等线"/>
      <family val="3"/>
      <charset val="134"/>
      <scheme val="minor"/>
    </font>
    <font>
      <sz val="12"/>
      <name val="微软雅黑"/>
      <family val="2"/>
      <charset val="134"/>
    </font>
    <font>
      <sz val="9"/>
      <name val="Arial"/>
      <family val="2"/>
    </font>
    <font>
      <sz val="10"/>
      <name val="Arial"/>
      <family val="2"/>
    </font>
    <font>
      <sz val="11"/>
      <name val="微软雅黑"/>
      <family val="2"/>
      <charset val="134"/>
    </font>
    <font>
      <sz val="11"/>
      <color theme="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8">
    <xf numFmtId="0" fontId="0" fillId="0" borderId="0">
      <alignment vertical="center"/>
    </xf>
    <xf numFmtId="0" fontId="9" fillId="0" borderId="0"/>
    <xf numFmtId="0" fontId="10" fillId="0" borderId="0">
      <alignment vertical="center"/>
    </xf>
    <xf numFmtId="0" fontId="11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26" fillId="0" borderId="1" applyNumberFormat="0" applyFill="0" applyBorder="0" applyAlignment="0" applyProtection="0">
      <alignment vertical="center"/>
    </xf>
    <xf numFmtId="0" fontId="27" fillId="0" borderId="0"/>
  </cellStyleXfs>
  <cellXfs count="230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1" applyNumberFormat="1" applyFont="1" applyFill="1" applyBorder="1" applyAlignment="1" applyProtection="1">
      <alignment horizontal="left" vertical="center" wrapText="1"/>
      <protection locked="0"/>
    </xf>
    <xf numFmtId="9" fontId="5" fillId="2" borderId="1" xfId="0" applyNumberFormat="1" applyFont="1" applyFill="1" applyBorder="1" applyAlignment="1">
      <alignment horizontal="center" vertical="center" wrapText="1"/>
    </xf>
    <xf numFmtId="9" fontId="5" fillId="2" borderId="5" xfId="0" applyNumberFormat="1" applyFont="1" applyFill="1" applyBorder="1" applyAlignment="1">
      <alignment horizontal="center" vertical="center" wrapText="1"/>
    </xf>
    <xf numFmtId="177" fontId="5" fillId="2" borderId="5" xfId="0" applyNumberFormat="1" applyFont="1" applyFill="1" applyBorder="1" applyAlignment="1">
      <alignment horizontal="center" vertical="center" wrapText="1"/>
    </xf>
    <xf numFmtId="0" fontId="10" fillId="0" borderId="0" xfId="2">
      <alignment vertical="center"/>
    </xf>
    <xf numFmtId="0" fontId="11" fillId="0" borderId="0" xfId="3" applyFill="1">
      <alignment vertical="center"/>
    </xf>
    <xf numFmtId="0" fontId="11" fillId="0" borderId="0" xfId="3" applyFill="1" applyAlignment="1">
      <alignment horizontal="center" vertical="center"/>
    </xf>
    <xf numFmtId="0" fontId="11" fillId="0" borderId="0" xfId="3" applyFill="1" applyBorder="1">
      <alignment vertical="center"/>
    </xf>
    <xf numFmtId="0" fontId="11" fillId="0" borderId="0" xfId="3" applyFill="1" applyBorder="1" applyAlignment="1">
      <alignment horizontal="center" vertical="center"/>
    </xf>
    <xf numFmtId="0" fontId="11" fillId="0" borderId="0" xfId="3" applyFont="1" applyFill="1" applyBorder="1">
      <alignment vertical="center"/>
    </xf>
    <xf numFmtId="0" fontId="11" fillId="0" borderId="8" xfId="3" applyFill="1" applyBorder="1">
      <alignment vertical="center"/>
    </xf>
    <xf numFmtId="0" fontId="11" fillId="0" borderId="1" xfId="3" applyFill="1" applyBorder="1">
      <alignment vertical="center"/>
    </xf>
    <xf numFmtId="178" fontId="11" fillId="3" borderId="1" xfId="3" applyNumberFormat="1" applyFill="1" applyBorder="1">
      <alignment vertical="center"/>
    </xf>
    <xf numFmtId="178" fontId="11" fillId="0" borderId="1" xfId="3" applyNumberFormat="1" applyFill="1" applyBorder="1">
      <alignment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1" xfId="3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vertical="center"/>
    </xf>
    <xf numFmtId="178" fontId="11" fillId="0" borderId="1" xfId="3" applyNumberFormat="1" applyFont="1" applyFill="1" applyBorder="1" applyAlignment="1">
      <alignment vertical="center"/>
    </xf>
    <xf numFmtId="0" fontId="11" fillId="0" borderId="1" xfId="3" applyFont="1" applyFill="1" applyBorder="1" applyAlignment="1">
      <alignment vertical="center"/>
    </xf>
    <xf numFmtId="0" fontId="11" fillId="0" borderId="5" xfId="3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179" fontId="11" fillId="3" borderId="1" xfId="3" applyNumberFormat="1" applyFill="1" applyBorder="1">
      <alignment vertical="center"/>
    </xf>
    <xf numFmtId="179" fontId="11" fillId="0" borderId="1" xfId="3" applyNumberFormat="1" applyFill="1" applyBorder="1">
      <alignment vertical="center"/>
    </xf>
    <xf numFmtId="180" fontId="11" fillId="0" borderId="1" xfId="3" applyNumberFormat="1" applyFont="1" applyFill="1" applyBorder="1" applyAlignment="1">
      <alignment vertical="center"/>
    </xf>
    <xf numFmtId="179" fontId="11" fillId="3" borderId="1" xfId="3" applyNumberFormat="1" applyFont="1" applyFill="1" applyBorder="1" applyAlignment="1">
      <alignment vertical="center"/>
    </xf>
    <xf numFmtId="179" fontId="11" fillId="0" borderId="1" xfId="3" applyNumberFormat="1" applyFont="1" applyFill="1" applyBorder="1" applyAlignment="1">
      <alignment vertical="center"/>
    </xf>
    <xf numFmtId="180" fontId="11" fillId="3" borderId="1" xfId="3" applyNumberFormat="1" applyFont="1" applyFill="1" applyBorder="1" applyAlignment="1">
      <alignment vertical="center"/>
    </xf>
    <xf numFmtId="0" fontId="11" fillId="0" borderId="5" xfId="3" applyFill="1" applyBorder="1" applyAlignment="1">
      <alignment vertical="center"/>
    </xf>
    <xf numFmtId="179" fontId="11" fillId="0" borderId="1" xfId="3" applyNumberFormat="1" applyFill="1" applyBorder="1" applyAlignment="1">
      <alignment vertical="center"/>
    </xf>
    <xf numFmtId="0" fontId="11" fillId="0" borderId="6" xfId="3" applyFill="1" applyBorder="1" applyAlignment="1">
      <alignment vertical="center"/>
    </xf>
    <xf numFmtId="0" fontId="11" fillId="0" borderId="6" xfId="3" applyFill="1" applyBorder="1" applyAlignment="1">
      <alignment horizontal="center" vertical="center"/>
    </xf>
    <xf numFmtId="178" fontId="11" fillId="0" borderId="1" xfId="3" applyNumberFormat="1" applyFill="1" applyBorder="1" applyAlignment="1">
      <alignment horizontal="center" vertical="center"/>
    </xf>
    <xf numFmtId="176" fontId="11" fillId="0" borderId="1" xfId="3" applyNumberFormat="1" applyFont="1" applyFill="1" applyBorder="1" applyAlignment="1">
      <alignment vertical="center"/>
    </xf>
    <xf numFmtId="180" fontId="11" fillId="0" borderId="1" xfId="3" applyNumberFormat="1" applyFont="1" applyFill="1" applyBorder="1" applyAlignment="1">
      <alignment horizontal="center" vertical="center"/>
    </xf>
    <xf numFmtId="178" fontId="11" fillId="0" borderId="1" xfId="3" applyNumberFormat="1" applyFont="1" applyFill="1" applyBorder="1" applyAlignment="1">
      <alignment horizontal="center" vertical="center"/>
    </xf>
    <xf numFmtId="0" fontId="11" fillId="0" borderId="3" xfId="3" applyFill="1" applyBorder="1">
      <alignment vertical="center"/>
    </xf>
    <xf numFmtId="0" fontId="11" fillId="0" borderId="3" xfId="3" applyFill="1" applyBorder="1" applyAlignment="1">
      <alignment horizontal="center" vertical="center"/>
    </xf>
    <xf numFmtId="0" fontId="11" fillId="0" borderId="10" xfId="3" applyFill="1" applyBorder="1" applyAlignment="1">
      <alignment vertical="center"/>
    </xf>
    <xf numFmtId="0" fontId="11" fillId="0" borderId="10" xfId="3" applyFill="1" applyBorder="1" applyAlignment="1">
      <alignment horizontal="center" vertical="center"/>
    </xf>
    <xf numFmtId="176" fontId="11" fillId="0" borderId="4" xfId="3" applyNumberFormat="1" applyFill="1" applyBorder="1">
      <alignment vertical="center"/>
    </xf>
    <xf numFmtId="0" fontId="11" fillId="0" borderId="9" xfId="3" applyFill="1" applyBorder="1" applyAlignment="1">
      <alignment vertical="center"/>
    </xf>
    <xf numFmtId="0" fontId="11" fillId="0" borderId="4" xfId="3" applyFont="1" applyFill="1" applyBorder="1" applyAlignment="1">
      <alignment vertical="center"/>
    </xf>
    <xf numFmtId="0" fontId="11" fillId="0" borderId="9" xfId="3" applyFill="1" applyBorder="1">
      <alignment vertical="center"/>
    </xf>
    <xf numFmtId="0" fontId="11" fillId="0" borderId="4" xfId="3" applyFill="1" applyBorder="1" applyAlignment="1">
      <alignment horizontal="center" vertical="center"/>
    </xf>
    <xf numFmtId="0" fontId="11" fillId="0" borderId="1" xfId="3" applyFont="1" applyFill="1" applyBorder="1">
      <alignment vertical="center"/>
    </xf>
    <xf numFmtId="0" fontId="11" fillId="0" borderId="4" xfId="3" applyFont="1" applyFill="1" applyBorder="1" applyAlignment="1">
      <alignment horizontal="center" vertical="center"/>
    </xf>
    <xf numFmtId="0" fontId="11" fillId="0" borderId="1" xfId="3" applyFill="1" applyBorder="1" applyAlignment="1">
      <alignment vertical="center"/>
    </xf>
    <xf numFmtId="0" fontId="14" fillId="0" borderId="1" xfId="5" applyFont="1" applyFill="1" applyBorder="1" applyAlignment="1">
      <alignment horizontal="center" vertical="center" shrinkToFit="1"/>
    </xf>
    <xf numFmtId="0" fontId="16" fillId="0" borderId="0" xfId="2" applyFont="1" applyAlignment="1" applyProtection="1">
      <alignment horizontal="center" vertical="center"/>
      <protection locked="0"/>
    </xf>
    <xf numFmtId="0" fontId="16" fillId="0" borderId="0" xfId="2" applyNumberFormat="1" applyFont="1" applyAlignment="1" applyProtection="1">
      <alignment horizontal="center" vertical="center"/>
      <protection locked="0"/>
    </xf>
    <xf numFmtId="178" fontId="16" fillId="0" borderId="0" xfId="2" applyNumberFormat="1" applyFont="1" applyAlignment="1" applyProtection="1">
      <alignment horizontal="center" vertical="center"/>
      <protection locked="0"/>
    </xf>
    <xf numFmtId="180" fontId="16" fillId="0" borderId="0" xfId="2" applyNumberFormat="1" applyFont="1" applyAlignment="1" applyProtection="1">
      <alignment horizontal="center" vertical="center"/>
      <protection locked="0"/>
    </xf>
    <xf numFmtId="178" fontId="17" fillId="0" borderId="0" xfId="2" applyNumberFormat="1" applyFont="1" applyFill="1" applyBorder="1" applyAlignment="1" applyProtection="1">
      <alignment horizontal="center" vertical="center"/>
    </xf>
    <xf numFmtId="0" fontId="17" fillId="0" borderId="0" xfId="2" applyNumberFormat="1" applyFont="1" applyFill="1" applyBorder="1" applyAlignment="1" applyProtection="1">
      <alignment horizontal="center" vertical="center"/>
    </xf>
    <xf numFmtId="0" fontId="18" fillId="0" borderId="0" xfId="2" applyFont="1" applyAlignment="1" applyProtection="1">
      <alignment horizontal="center" vertical="center"/>
      <protection locked="0"/>
    </xf>
    <xf numFmtId="182" fontId="19" fillId="0" borderId="1" xfId="2" applyNumberFormat="1" applyFont="1" applyFill="1" applyBorder="1" applyAlignment="1" applyProtection="1">
      <alignment horizontal="center" vertical="center"/>
    </xf>
    <xf numFmtId="0" fontId="19" fillId="0" borderId="1" xfId="2" applyNumberFormat="1" applyFont="1" applyFill="1" applyBorder="1" applyAlignment="1" applyProtection="1">
      <alignment horizontal="center" vertical="center"/>
    </xf>
    <xf numFmtId="178" fontId="17" fillId="0" borderId="1" xfId="2" applyNumberFormat="1" applyFont="1" applyFill="1" applyBorder="1" applyAlignment="1" applyProtection="1">
      <alignment horizontal="center" vertical="center"/>
    </xf>
    <xf numFmtId="0" fontId="17" fillId="0" borderId="1" xfId="2" applyNumberFormat="1" applyFont="1" applyFill="1" applyBorder="1" applyAlignment="1" applyProtection="1">
      <alignment horizontal="center" vertical="center"/>
    </xf>
    <xf numFmtId="181" fontId="17" fillId="0" borderId="1" xfId="2" applyNumberFormat="1" applyFont="1" applyFill="1" applyBorder="1" applyAlignment="1" applyProtection="1">
      <alignment horizontal="center" vertical="center"/>
    </xf>
    <xf numFmtId="178" fontId="17" fillId="0" borderId="1" xfId="2" applyNumberFormat="1" applyFont="1" applyFill="1" applyBorder="1" applyAlignment="1" applyProtection="1">
      <alignment horizontal="center" vertical="center" wrapText="1"/>
    </xf>
    <xf numFmtId="178" fontId="20" fillId="0" borderId="1" xfId="2" applyNumberFormat="1" applyFont="1" applyFill="1" applyBorder="1" applyAlignment="1" applyProtection="1">
      <alignment horizontal="center" vertical="center"/>
    </xf>
    <xf numFmtId="178" fontId="20" fillId="0" borderId="1" xfId="2" applyNumberFormat="1" applyFont="1" applyFill="1" applyBorder="1" applyAlignment="1" applyProtection="1">
      <alignment horizontal="center" vertical="center" wrapText="1"/>
    </xf>
    <xf numFmtId="181" fontId="19" fillId="0" borderId="1" xfId="2" applyNumberFormat="1" applyFont="1" applyFill="1" applyBorder="1" applyAlignment="1" applyProtection="1">
      <alignment horizontal="center" vertical="center"/>
    </xf>
    <xf numFmtId="0" fontId="21" fillId="0" borderId="1" xfId="2" applyFont="1" applyBorder="1" applyAlignment="1" applyProtection="1">
      <alignment horizontal="center" vertical="center" wrapText="1"/>
      <protection locked="0"/>
    </xf>
    <xf numFmtId="0" fontId="21" fillId="0" borderId="1" xfId="2" applyFont="1" applyFill="1" applyBorder="1" applyAlignment="1" applyProtection="1">
      <alignment horizontal="center" vertical="center"/>
    </xf>
    <xf numFmtId="0" fontId="21" fillId="0" borderId="1" xfId="2" applyFont="1" applyFill="1" applyBorder="1" applyAlignment="1" applyProtection="1">
      <alignment horizontal="center" vertical="center" wrapText="1"/>
    </xf>
    <xf numFmtId="0" fontId="22" fillId="0" borderId="0" xfId="2" applyFont="1" applyBorder="1" applyAlignment="1" applyProtection="1">
      <alignment vertical="center"/>
    </xf>
    <xf numFmtId="182" fontId="19" fillId="0" borderId="0" xfId="2" applyNumberFormat="1" applyFont="1" applyFill="1" applyBorder="1" applyAlignment="1" applyProtection="1">
      <alignment horizontal="center"/>
    </xf>
    <xf numFmtId="181" fontId="19" fillId="0" borderId="0" xfId="2" applyNumberFormat="1" applyFont="1" applyFill="1" applyBorder="1" applyAlignment="1" applyProtection="1">
      <alignment horizontal="center"/>
    </xf>
    <xf numFmtId="178" fontId="19" fillId="0" borderId="0" xfId="2" applyNumberFormat="1" applyFont="1" applyFill="1" applyBorder="1" applyAlignment="1" applyProtection="1">
      <alignment horizontal="center" vertical="center"/>
    </xf>
    <xf numFmtId="0" fontId="22" fillId="0" borderId="10" xfId="2" applyFont="1" applyBorder="1" applyAlignment="1" applyProtection="1">
      <alignment vertical="center"/>
    </xf>
    <xf numFmtId="3" fontId="19" fillId="0" borderId="0" xfId="2" applyNumberFormat="1" applyFont="1" applyFill="1" applyBorder="1" applyAlignment="1" applyProtection="1">
      <alignment horizontal="center"/>
    </xf>
    <xf numFmtId="184" fontId="25" fillId="4" borderId="1" xfId="0" applyNumberFormat="1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left" vertical="center" wrapText="1"/>
    </xf>
    <xf numFmtId="0" fontId="25" fillId="0" borderId="1" xfId="6" applyNumberFormat="1" applyFont="1" applyFill="1" applyBorder="1" applyAlignment="1" applyProtection="1">
      <alignment horizontal="left" vertical="center" wrapText="1"/>
      <protection locked="0"/>
    </xf>
    <xf numFmtId="0" fontId="25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1" applyFont="1" applyFill="1" applyBorder="1" applyAlignment="1" applyProtection="1">
      <alignment horizontal="center" vertical="center" wrapText="1"/>
      <protection locked="0"/>
    </xf>
    <xf numFmtId="49" fontId="25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185" fontId="25" fillId="0" borderId="1" xfId="7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185" fontId="25" fillId="0" borderId="1" xfId="0" applyNumberFormat="1" applyFont="1" applyFill="1" applyBorder="1" applyAlignment="1">
      <alignment horizontal="center" vertical="center" wrapText="1"/>
    </xf>
    <xf numFmtId="0" fontId="2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1" applyNumberFormat="1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>
      <alignment horizontal="center" vertical="center" wrapText="1"/>
    </xf>
    <xf numFmtId="9" fontId="5" fillId="5" borderId="1" xfId="0" applyNumberFormat="1" applyFont="1" applyFill="1" applyBorder="1" applyAlignment="1">
      <alignment horizontal="center" vertical="center" wrapText="1"/>
    </xf>
    <xf numFmtId="9" fontId="5" fillId="5" borderId="5" xfId="0" applyNumberFormat="1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0" fillId="5" borderId="0" xfId="0" applyFill="1">
      <alignment vertical="center"/>
    </xf>
    <xf numFmtId="0" fontId="5" fillId="5" borderId="1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0" fillId="5" borderId="8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1" fillId="0" borderId="6" xfId="3" applyFill="1" applyBorder="1" applyAlignment="1">
      <alignment horizontal="center" vertical="center"/>
    </xf>
    <xf numFmtId="0" fontId="11" fillId="0" borderId="5" xfId="3" applyFill="1" applyBorder="1" applyAlignment="1">
      <alignment horizontal="center" vertical="center"/>
    </xf>
    <xf numFmtId="0" fontId="15" fillId="0" borderId="15" xfId="5" applyFont="1" applyFill="1" applyBorder="1" applyAlignment="1">
      <alignment horizontal="center" vertical="center" shrinkToFit="1"/>
    </xf>
    <xf numFmtId="0" fontId="15" fillId="0" borderId="14" xfId="5" applyFont="1" applyFill="1" applyBorder="1" applyAlignment="1">
      <alignment horizontal="center" vertical="center" shrinkToFit="1"/>
    </xf>
    <xf numFmtId="0" fontId="15" fillId="0" borderId="13" xfId="5" applyFont="1" applyFill="1" applyBorder="1" applyAlignment="1">
      <alignment horizontal="center" vertical="center" shrinkToFit="1"/>
    </xf>
    <xf numFmtId="0" fontId="15" fillId="0" borderId="8" xfId="5" applyFont="1" applyFill="1" applyBorder="1" applyAlignment="1">
      <alignment horizontal="center" vertical="center" shrinkToFit="1"/>
    </xf>
    <xf numFmtId="0" fontId="15" fillId="0" borderId="0" xfId="5" applyFont="1" applyFill="1" applyBorder="1" applyAlignment="1">
      <alignment horizontal="center" vertical="center" shrinkToFit="1"/>
    </xf>
    <xf numFmtId="0" fontId="15" fillId="0" borderId="12" xfId="5" applyFont="1" applyFill="1" applyBorder="1" applyAlignment="1">
      <alignment horizontal="center" vertical="center" shrinkToFit="1"/>
    </xf>
    <xf numFmtId="0" fontId="15" fillId="0" borderId="11" xfId="5" applyFont="1" applyFill="1" applyBorder="1" applyAlignment="1">
      <alignment horizontal="center" vertical="center" shrinkToFit="1"/>
    </xf>
    <xf numFmtId="0" fontId="15" fillId="0" borderId="10" xfId="5" applyFont="1" applyFill="1" applyBorder="1" applyAlignment="1">
      <alignment horizontal="center" vertical="center" shrinkToFit="1"/>
    </xf>
    <xf numFmtId="0" fontId="15" fillId="0" borderId="7" xfId="5" applyFont="1" applyFill="1" applyBorder="1" applyAlignment="1">
      <alignment horizontal="center" vertical="center" shrinkToFit="1"/>
    </xf>
    <xf numFmtId="0" fontId="11" fillId="0" borderId="12" xfId="3" applyFill="1" applyBorder="1" applyAlignment="1">
      <alignment horizontal="center" vertical="center"/>
    </xf>
    <xf numFmtId="0" fontId="11" fillId="0" borderId="9" xfId="3" applyFill="1" applyBorder="1" applyAlignment="1">
      <alignment horizontal="center" vertical="center"/>
    </xf>
    <xf numFmtId="0" fontId="11" fillId="0" borderId="6" xfId="3" applyFont="1" applyFill="1" applyBorder="1" applyAlignment="1">
      <alignment horizontal="center" vertical="center"/>
    </xf>
    <xf numFmtId="0" fontId="11" fillId="0" borderId="2" xfId="3" applyFont="1" applyFill="1" applyBorder="1" applyAlignment="1">
      <alignment horizontal="center" vertical="center"/>
    </xf>
    <xf numFmtId="0" fontId="11" fillId="0" borderId="3" xfId="3" applyFill="1" applyBorder="1" applyAlignment="1">
      <alignment horizontal="center" vertical="center"/>
    </xf>
    <xf numFmtId="0" fontId="11" fillId="0" borderId="4" xfId="3" applyFill="1" applyBorder="1" applyAlignment="1">
      <alignment horizontal="center" vertical="center"/>
    </xf>
    <xf numFmtId="0" fontId="11" fillId="0" borderId="2" xfId="3" applyFill="1" applyBorder="1" applyAlignment="1">
      <alignment horizontal="center" vertical="center"/>
    </xf>
    <xf numFmtId="181" fontId="11" fillId="0" borderId="3" xfId="3" applyNumberFormat="1" applyFont="1" applyFill="1" applyBorder="1" applyAlignment="1">
      <alignment horizontal="center" vertical="center" wrapText="1"/>
    </xf>
    <xf numFmtId="181" fontId="11" fillId="0" borderId="4" xfId="3" applyNumberFormat="1" applyFont="1" applyFill="1" applyBorder="1" applyAlignment="1">
      <alignment horizontal="center" vertical="center"/>
    </xf>
    <xf numFmtId="0" fontId="11" fillId="0" borderId="13" xfId="3" applyFill="1" applyBorder="1" applyAlignment="1">
      <alignment horizontal="center" vertical="center"/>
    </xf>
    <xf numFmtId="0" fontId="11" fillId="0" borderId="7" xfId="3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 textRotation="255"/>
    </xf>
    <xf numFmtId="0" fontId="5" fillId="0" borderId="9" xfId="2" applyFont="1" applyFill="1" applyBorder="1" applyAlignment="1">
      <alignment horizontal="center" vertical="center" textRotation="255"/>
    </xf>
    <xf numFmtId="0" fontId="5" fillId="0" borderId="5" xfId="2" applyFont="1" applyFill="1" applyBorder="1" applyAlignment="1">
      <alignment horizontal="center" vertical="center" textRotation="255"/>
    </xf>
    <xf numFmtId="0" fontId="11" fillId="0" borderId="11" xfId="3" applyFont="1" applyFill="1" applyBorder="1" applyAlignment="1">
      <alignment horizontal="center" vertical="center"/>
    </xf>
    <xf numFmtId="0" fontId="11" fillId="0" borderId="10" xfId="3" applyFill="1" applyBorder="1" applyAlignment="1">
      <alignment horizontal="center" vertical="center"/>
    </xf>
    <xf numFmtId="14" fontId="11" fillId="0" borderId="2" xfId="3" applyNumberFormat="1" applyFont="1" applyFill="1" applyBorder="1" applyAlignment="1">
      <alignment horizontal="center" vertical="center"/>
    </xf>
    <xf numFmtId="0" fontId="11" fillId="0" borderId="4" xfId="3" applyFont="1" applyFill="1" applyBorder="1" applyAlignment="1">
      <alignment horizontal="center" vertical="center"/>
    </xf>
    <xf numFmtId="0" fontId="11" fillId="0" borderId="2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14" fillId="0" borderId="2" xfId="2" applyFont="1" applyFill="1" applyBorder="1" applyAlignment="1">
      <alignment horizontal="center" vertical="center"/>
    </xf>
    <xf numFmtId="0" fontId="14" fillId="0" borderId="3" xfId="2" applyFont="1" applyFill="1" applyBorder="1" applyAlignment="1">
      <alignment horizontal="center" vertical="center"/>
    </xf>
    <xf numFmtId="0" fontId="14" fillId="0" borderId="4" xfId="2" applyFont="1" applyFill="1" applyBorder="1" applyAlignment="1">
      <alignment horizontal="center" vertical="center"/>
    </xf>
    <xf numFmtId="0" fontId="14" fillId="0" borderId="2" xfId="5" applyFont="1" applyFill="1" applyBorder="1" applyAlignment="1">
      <alignment horizontal="center" vertical="center" shrinkToFit="1"/>
    </xf>
    <xf numFmtId="0" fontId="14" fillId="0" borderId="3" xfId="5" applyFont="1" applyFill="1" applyBorder="1" applyAlignment="1">
      <alignment horizontal="center" vertical="center" shrinkToFit="1"/>
    </xf>
    <xf numFmtId="0" fontId="14" fillId="0" borderId="4" xfId="5" applyFont="1" applyFill="1" applyBorder="1" applyAlignment="1">
      <alignment horizontal="center" vertical="center" shrinkToFit="1"/>
    </xf>
    <xf numFmtId="0" fontId="13" fillId="0" borderId="1" xfId="4" applyFont="1" applyFill="1" applyBorder="1" applyAlignment="1" applyProtection="1">
      <alignment horizontal="center" vertical="center" shrinkToFit="1"/>
    </xf>
    <xf numFmtId="0" fontId="13" fillId="0" borderId="2" xfId="4" applyFont="1" applyFill="1" applyBorder="1" applyAlignment="1" applyProtection="1">
      <alignment horizontal="center" vertical="center" shrinkToFit="1"/>
    </xf>
    <xf numFmtId="0" fontId="13" fillId="0" borderId="3" xfId="4" applyFont="1" applyFill="1" applyBorder="1" applyAlignment="1" applyProtection="1">
      <alignment horizontal="center" vertical="center" shrinkToFit="1"/>
    </xf>
    <xf numFmtId="0" fontId="13" fillId="0" borderId="4" xfId="4" applyFont="1" applyFill="1" applyBorder="1" applyAlignment="1" applyProtection="1">
      <alignment horizontal="center" vertical="center" shrinkToFit="1"/>
    </xf>
    <xf numFmtId="49" fontId="28" fillId="0" borderId="1" xfId="6" applyNumberFormat="1" applyFont="1" applyFill="1" applyBorder="1" applyAlignment="1" applyProtection="1">
      <alignment horizontal="center" vertical="center" wrapText="1"/>
      <protection locked="0"/>
    </xf>
    <xf numFmtId="49" fontId="2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28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25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185" fontId="2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2" applyFont="1" applyFill="1" applyBorder="1" applyAlignment="1" applyProtection="1">
      <alignment horizontal="center" vertical="center" wrapText="1"/>
    </xf>
    <xf numFmtId="0" fontId="16" fillId="0" borderId="0" xfId="2" applyFont="1" applyAlignment="1" applyProtection="1">
      <alignment horizontal="center" vertical="center"/>
      <protection locked="0"/>
    </xf>
    <xf numFmtId="0" fontId="21" fillId="0" borderId="6" xfId="2" applyNumberFormat="1" applyFont="1" applyBorder="1" applyAlignment="1" applyProtection="1">
      <alignment horizontal="center" vertical="center" wrapText="1"/>
    </xf>
    <xf numFmtId="0" fontId="21" fillId="0" borderId="5" xfId="2" applyNumberFormat="1" applyFont="1" applyBorder="1" applyAlignment="1" applyProtection="1">
      <alignment horizontal="center" vertical="center" wrapText="1"/>
    </xf>
    <xf numFmtId="0" fontId="21" fillId="0" borderId="6" xfId="2" applyFont="1" applyBorder="1" applyAlignment="1" applyProtection="1">
      <alignment horizontal="center" vertical="center" wrapText="1"/>
    </xf>
    <xf numFmtId="0" fontId="21" fillId="0" borderId="5" xfId="2" applyFont="1" applyBorder="1" applyAlignment="1" applyProtection="1">
      <alignment horizontal="center" vertical="center" wrapText="1"/>
    </xf>
    <xf numFmtId="0" fontId="21" fillId="0" borderId="1" xfId="2" applyFont="1" applyBorder="1" applyAlignment="1" applyProtection="1">
      <alignment horizontal="center" vertical="center"/>
    </xf>
    <xf numFmtId="10" fontId="17" fillId="0" borderId="1" xfId="2" applyNumberFormat="1" applyFont="1" applyFill="1" applyBorder="1" applyAlignment="1" applyProtection="1">
      <alignment horizontal="center" vertical="center"/>
    </xf>
    <xf numFmtId="178" fontId="21" fillId="0" borderId="1" xfId="2" applyNumberFormat="1" applyFont="1" applyBorder="1" applyAlignment="1" applyProtection="1">
      <alignment horizontal="center" vertical="center" wrapText="1"/>
    </xf>
    <xf numFmtId="0" fontId="21" fillId="0" borderId="1" xfId="2" applyNumberFormat="1" applyFont="1" applyBorder="1" applyAlignment="1" applyProtection="1">
      <alignment horizontal="center" vertical="center" wrapText="1"/>
    </xf>
    <xf numFmtId="0" fontId="21" fillId="0" borderId="6" xfId="2" applyFont="1" applyFill="1" applyBorder="1" applyAlignment="1" applyProtection="1">
      <alignment horizontal="center" vertical="center" wrapText="1"/>
    </xf>
    <xf numFmtId="0" fontId="21" fillId="0" borderId="5" xfId="2" applyFont="1" applyFill="1" applyBorder="1" applyAlignment="1" applyProtection="1">
      <alignment horizontal="center" vertical="center" wrapText="1"/>
    </xf>
    <xf numFmtId="0" fontId="21" fillId="0" borderId="2" xfId="2" applyFont="1" applyBorder="1" applyAlignment="1" applyProtection="1">
      <alignment horizontal="center" vertical="center" wrapText="1"/>
    </xf>
    <xf numFmtId="0" fontId="21" fillId="0" borderId="3" xfId="2" applyFont="1" applyBorder="1" applyAlignment="1" applyProtection="1">
      <alignment horizontal="center" vertical="center" wrapText="1"/>
    </xf>
    <xf numFmtId="0" fontId="21" fillId="0" borderId="4" xfId="2" applyFont="1" applyBorder="1" applyAlignment="1" applyProtection="1">
      <alignment horizontal="center" vertical="center" wrapText="1"/>
    </xf>
    <xf numFmtId="178" fontId="17" fillId="0" borderId="1" xfId="2" applyNumberFormat="1" applyFont="1" applyFill="1" applyBorder="1" applyAlignment="1" applyProtection="1">
      <alignment horizontal="center" vertical="center"/>
    </xf>
    <xf numFmtId="0" fontId="17" fillId="0" borderId="1" xfId="2" applyFont="1" applyFill="1" applyBorder="1" applyAlignment="1" applyProtection="1">
      <alignment horizontal="center" vertical="center"/>
    </xf>
    <xf numFmtId="180" fontId="17" fillId="0" borderId="1" xfId="2" applyNumberFormat="1" applyFont="1" applyFill="1" applyBorder="1" applyAlignment="1" applyProtection="1">
      <alignment horizontal="center" vertical="center"/>
    </xf>
    <xf numFmtId="180" fontId="21" fillId="0" borderId="6" xfId="2" applyNumberFormat="1" applyFont="1" applyFill="1" applyBorder="1" applyAlignment="1" applyProtection="1">
      <alignment horizontal="center" vertical="center" wrapText="1"/>
    </xf>
    <xf numFmtId="180" fontId="21" fillId="0" borderId="5" xfId="2" applyNumberFormat="1" applyFont="1" applyFill="1" applyBorder="1" applyAlignment="1" applyProtection="1">
      <alignment horizontal="center" vertical="center" wrapText="1"/>
    </xf>
    <xf numFmtId="0" fontId="17" fillId="0" borderId="1" xfId="2" applyNumberFormat="1" applyFont="1" applyFill="1" applyBorder="1" applyAlignment="1" applyProtection="1">
      <alignment horizontal="center" vertical="center"/>
    </xf>
    <xf numFmtId="183" fontId="17" fillId="0" borderId="1" xfId="2" applyNumberFormat="1" applyFont="1" applyFill="1" applyBorder="1" applyAlignment="1" applyProtection="1">
      <alignment horizontal="center" vertical="center"/>
    </xf>
    <xf numFmtId="0" fontId="16" fillId="0" borderId="10" xfId="2" applyFont="1" applyBorder="1" applyAlignment="1" applyProtection="1">
      <alignment horizontal="center" vertical="center"/>
    </xf>
    <xf numFmtId="0" fontId="24" fillId="0" borderId="10" xfId="2" applyFont="1" applyBorder="1" applyAlignment="1" applyProtection="1">
      <alignment horizontal="left" vertical="center"/>
    </xf>
    <xf numFmtId="180" fontId="24" fillId="0" borderId="10" xfId="2" applyNumberFormat="1" applyFont="1" applyBorder="1" applyAlignment="1" applyProtection="1">
      <alignment horizontal="left" vertical="center"/>
    </xf>
    <xf numFmtId="0" fontId="21" fillId="0" borderId="5" xfId="2" applyFont="1" applyBorder="1" applyAlignment="1" applyProtection="1">
      <alignment horizontal="center" vertical="center"/>
    </xf>
    <xf numFmtId="0" fontId="21" fillId="0" borderId="6" xfId="2" applyFont="1" applyBorder="1" applyAlignment="1" applyProtection="1">
      <alignment horizontal="center" vertical="center"/>
    </xf>
    <xf numFmtId="183" fontId="17" fillId="0" borderId="1" xfId="2" applyNumberFormat="1" applyFont="1" applyFill="1" applyBorder="1" applyAlignment="1" applyProtection="1">
      <alignment horizontal="center" vertical="center" wrapText="1"/>
    </xf>
    <xf numFmtId="0" fontId="18" fillId="0" borderId="0" xfId="2" applyFont="1" applyAlignment="1" applyProtection="1">
      <alignment horizontal="left" vertical="center" wrapText="1"/>
      <protection locked="0"/>
    </xf>
    <xf numFmtId="0" fontId="18" fillId="0" borderId="0" xfId="2" applyFont="1" applyAlignment="1" applyProtection="1">
      <alignment horizontal="left" vertical="center"/>
      <protection locked="0"/>
    </xf>
    <xf numFmtId="0" fontId="23" fillId="0" borderId="0" xfId="2" applyFont="1" applyFill="1" applyBorder="1" applyAlignment="1" applyProtection="1">
      <alignment horizontal="right"/>
    </xf>
    <xf numFmtId="14" fontId="23" fillId="0" borderId="10" xfId="2" applyNumberFormat="1" applyFont="1" applyFill="1" applyBorder="1" applyAlignment="1" applyProtection="1">
      <alignment horizontal="left"/>
    </xf>
    <xf numFmtId="0" fontId="23" fillId="0" borderId="10" xfId="2" applyFont="1" applyFill="1" applyBorder="1" applyAlignment="1" applyProtection="1">
      <alignment horizontal="left"/>
    </xf>
    <xf numFmtId="0" fontId="21" fillId="0" borderId="2" xfId="2" applyFont="1" applyFill="1" applyBorder="1" applyAlignment="1" applyProtection="1">
      <alignment horizontal="center" vertical="center"/>
    </xf>
    <xf numFmtId="0" fontId="21" fillId="0" borderId="4" xfId="2" applyFont="1" applyFill="1" applyBorder="1" applyAlignment="1" applyProtection="1">
      <alignment horizontal="center" vertical="center"/>
    </xf>
    <xf numFmtId="0" fontId="21" fillId="0" borderId="1" xfId="2" applyFont="1" applyFill="1" applyBorder="1" applyAlignment="1" applyProtection="1">
      <alignment horizontal="center" vertical="center"/>
    </xf>
  </cellXfs>
  <cellStyles count="8">
    <cellStyle name="BOM_Level_Below3" xfId="6"/>
    <cellStyle name="常规" xfId="0" builtinId="0"/>
    <cellStyle name="常规 2" xfId="2"/>
    <cellStyle name="常规 5" xfId="7"/>
    <cellStyle name="常规_Sheet1" xfId="3"/>
    <cellStyle name="常规_TD001物料清单及报价1208" xfId="5"/>
    <cellStyle name="超链接" xfId="4" builtinId="8"/>
    <cellStyle name="样式 1" xfId="1"/>
  </cellStyles>
  <dxfs count="6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emf"/><Relationship Id="rId13" Type="http://schemas.openxmlformats.org/officeDocument/2006/relationships/image" Target="../media/image16.emf"/><Relationship Id="rId3" Type="http://schemas.openxmlformats.org/officeDocument/2006/relationships/image" Target="../media/image6.emf"/><Relationship Id="rId7" Type="http://schemas.openxmlformats.org/officeDocument/2006/relationships/image" Target="../media/image10.emf"/><Relationship Id="rId12" Type="http://schemas.openxmlformats.org/officeDocument/2006/relationships/image" Target="../media/image15.emf"/><Relationship Id="rId2" Type="http://schemas.openxmlformats.org/officeDocument/2006/relationships/image" Target="../media/image5.emf"/><Relationship Id="rId1" Type="http://schemas.openxmlformats.org/officeDocument/2006/relationships/image" Target="../media/image4.emf"/><Relationship Id="rId6" Type="http://schemas.openxmlformats.org/officeDocument/2006/relationships/image" Target="../media/image9.emf"/><Relationship Id="rId11" Type="http://schemas.openxmlformats.org/officeDocument/2006/relationships/image" Target="../media/image14.emf"/><Relationship Id="rId5" Type="http://schemas.openxmlformats.org/officeDocument/2006/relationships/image" Target="../media/image8.emf"/><Relationship Id="rId10" Type="http://schemas.openxmlformats.org/officeDocument/2006/relationships/image" Target="../media/image13.emf"/><Relationship Id="rId4" Type="http://schemas.openxmlformats.org/officeDocument/2006/relationships/image" Target="../media/image7.emf"/><Relationship Id="rId9" Type="http://schemas.openxmlformats.org/officeDocument/2006/relationships/image" Target="../media/image1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14</xdr:col>
      <xdr:colOff>285750</xdr:colOff>
      <xdr:row>17</xdr:row>
      <xdr:rowOff>95250</xdr:rowOff>
    </xdr:to>
    <xdr:pic>
      <xdr:nvPicPr>
        <xdr:cNvPr id="2" name="图片 1" descr="F:\企业微信缓存\WXWork\1688856026455045\Cache\Image\2025-09\企业微信截图_17585112641173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10525125" cy="299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133350</xdr:colOff>
      <xdr:row>2</xdr:row>
      <xdr:rowOff>28575</xdr:rowOff>
    </xdr:from>
    <xdr:ext cx="4438650" cy="5267325"/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20350" y="371475"/>
          <a:ext cx="4438650" cy="5267325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95250</xdr:colOff>
      <xdr:row>5</xdr:row>
      <xdr:rowOff>142875</xdr:rowOff>
    </xdr:from>
    <xdr:ext cx="6038850" cy="3124200"/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82250" y="1000125"/>
          <a:ext cx="6038850" cy="3124200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133911</xdr:colOff>
      <xdr:row>2</xdr:row>
      <xdr:rowOff>0</xdr:rowOff>
    </xdr:from>
    <xdr:to>
      <xdr:col>5</xdr:col>
      <xdr:colOff>400611</xdr:colOff>
      <xdr:row>2</xdr:row>
      <xdr:rowOff>67070</xdr:rowOff>
    </xdr:to>
    <xdr:pic>
      <xdr:nvPicPr>
        <xdr:cNvPr id="2" name="Picture 1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363511" y="59521725"/>
          <a:ext cx="266700" cy="67070"/>
        </a:xfrm>
        <a:prstGeom prst="rect">
          <a:avLst/>
        </a:prstGeom>
        <a:noFill/>
      </xdr:spPr>
    </xdr:pic>
    <xdr:clientData/>
  </xdr:twoCellAnchor>
  <xdr:twoCellAnchor>
    <xdr:from>
      <xdr:col>5</xdr:col>
      <xdr:colOff>57150</xdr:colOff>
      <xdr:row>2</xdr:row>
      <xdr:rowOff>114300</xdr:rowOff>
    </xdr:from>
    <xdr:to>
      <xdr:col>5</xdr:col>
      <xdr:colOff>525928</xdr:colOff>
      <xdr:row>2</xdr:row>
      <xdr:rowOff>428625</xdr:rowOff>
    </xdr:to>
    <xdr:pic>
      <xdr:nvPicPr>
        <xdr:cNvPr id="3" name="Picture 10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286750" y="59636025"/>
          <a:ext cx="468778" cy="3143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180976</xdr:colOff>
      <xdr:row>5</xdr:row>
      <xdr:rowOff>109559</xdr:rowOff>
    </xdr:from>
    <xdr:to>
      <xdr:col>5</xdr:col>
      <xdr:colOff>366260</xdr:colOff>
      <xdr:row>5</xdr:row>
      <xdr:rowOff>457875</xdr:rowOff>
    </xdr:to>
    <xdr:pic>
      <xdr:nvPicPr>
        <xdr:cNvPr id="4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10576" y="61145759"/>
          <a:ext cx="185284" cy="348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190500</xdr:colOff>
      <xdr:row>3</xdr:row>
      <xdr:rowOff>47626</xdr:rowOff>
    </xdr:from>
    <xdr:to>
      <xdr:col>5</xdr:col>
      <xdr:colOff>276225</xdr:colOff>
      <xdr:row>3</xdr:row>
      <xdr:rowOff>427476</xdr:rowOff>
    </xdr:to>
    <xdr:pic>
      <xdr:nvPicPr>
        <xdr:cNvPr id="5" name="Picture 10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8420100" y="60074176"/>
          <a:ext cx="85725" cy="379850"/>
        </a:xfrm>
        <a:prstGeom prst="rect">
          <a:avLst/>
        </a:prstGeom>
        <a:noFill/>
      </xdr:spPr>
    </xdr:pic>
    <xdr:clientData/>
  </xdr:twoCellAnchor>
  <xdr:twoCellAnchor>
    <xdr:from>
      <xdr:col>5</xdr:col>
      <xdr:colOff>247650</xdr:colOff>
      <xdr:row>4</xdr:row>
      <xdr:rowOff>180975</xdr:rowOff>
    </xdr:from>
    <xdr:to>
      <xdr:col>5</xdr:col>
      <xdr:colOff>339667</xdr:colOff>
      <xdr:row>4</xdr:row>
      <xdr:rowOff>428625</xdr:rowOff>
    </xdr:to>
    <xdr:pic>
      <xdr:nvPicPr>
        <xdr:cNvPr id="6" name="Picture 10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8477250" y="60712350"/>
          <a:ext cx="92017" cy="247650"/>
        </a:xfrm>
        <a:prstGeom prst="rect">
          <a:avLst/>
        </a:prstGeom>
        <a:noFill/>
      </xdr:spPr>
    </xdr:pic>
    <xdr:clientData/>
  </xdr:twoCellAnchor>
  <xdr:twoCellAnchor>
    <xdr:from>
      <xdr:col>5</xdr:col>
      <xdr:colOff>180975</xdr:colOff>
      <xdr:row>6</xdr:row>
      <xdr:rowOff>28575</xdr:rowOff>
    </xdr:from>
    <xdr:to>
      <xdr:col>5</xdr:col>
      <xdr:colOff>381000</xdr:colOff>
      <xdr:row>6</xdr:row>
      <xdr:rowOff>476907</xdr:rowOff>
    </xdr:to>
    <xdr:pic>
      <xdr:nvPicPr>
        <xdr:cNvPr id="7" name="Picture 10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8410575" y="61569600"/>
          <a:ext cx="200025" cy="448332"/>
        </a:xfrm>
        <a:prstGeom prst="rect">
          <a:avLst/>
        </a:prstGeom>
        <a:noFill/>
      </xdr:spPr>
    </xdr:pic>
    <xdr:clientData/>
  </xdr:twoCellAnchor>
  <xdr:twoCellAnchor>
    <xdr:from>
      <xdr:col>5</xdr:col>
      <xdr:colOff>142875</xdr:colOff>
      <xdr:row>7</xdr:row>
      <xdr:rowOff>9525</xdr:rowOff>
    </xdr:from>
    <xdr:to>
      <xdr:col>5</xdr:col>
      <xdr:colOff>304800</xdr:colOff>
      <xdr:row>7</xdr:row>
      <xdr:rowOff>411608</xdr:rowOff>
    </xdr:to>
    <xdr:pic>
      <xdr:nvPicPr>
        <xdr:cNvPr id="8" name="Picture 10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8372475" y="62055375"/>
          <a:ext cx="161925" cy="402083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8</xdr:row>
      <xdr:rowOff>152401</xdr:rowOff>
    </xdr:from>
    <xdr:to>
      <xdr:col>5</xdr:col>
      <xdr:colOff>539827</xdr:colOff>
      <xdr:row>8</xdr:row>
      <xdr:rowOff>266701</xdr:rowOff>
    </xdr:to>
    <xdr:pic>
      <xdr:nvPicPr>
        <xdr:cNvPr id="9" name="Picture 11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8229600" y="62703076"/>
          <a:ext cx="539827" cy="1143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19050</xdr:colOff>
      <xdr:row>9</xdr:row>
      <xdr:rowOff>85725</xdr:rowOff>
    </xdr:from>
    <xdr:to>
      <xdr:col>5</xdr:col>
      <xdr:colOff>517525</xdr:colOff>
      <xdr:row>9</xdr:row>
      <xdr:rowOff>266700</xdr:rowOff>
    </xdr:to>
    <xdr:pic>
      <xdr:nvPicPr>
        <xdr:cNvPr id="10" name="Picture 11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8248650" y="63141225"/>
          <a:ext cx="498475" cy="180975"/>
        </a:xfrm>
        <a:prstGeom prst="rect">
          <a:avLst/>
        </a:prstGeom>
        <a:noFill/>
      </xdr:spPr>
    </xdr:pic>
    <xdr:clientData/>
  </xdr:twoCellAnchor>
  <xdr:twoCellAnchor>
    <xdr:from>
      <xdr:col>5</xdr:col>
      <xdr:colOff>19050</xdr:colOff>
      <xdr:row>10</xdr:row>
      <xdr:rowOff>228601</xdr:rowOff>
    </xdr:from>
    <xdr:to>
      <xdr:col>5</xdr:col>
      <xdr:colOff>460011</xdr:colOff>
      <xdr:row>10</xdr:row>
      <xdr:rowOff>304801</xdr:rowOff>
    </xdr:to>
    <xdr:pic>
      <xdr:nvPicPr>
        <xdr:cNvPr id="11" name="Picture 11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8248650" y="63788926"/>
          <a:ext cx="440961" cy="762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57150</xdr:colOff>
      <xdr:row>11</xdr:row>
      <xdr:rowOff>171451</xdr:rowOff>
    </xdr:from>
    <xdr:to>
      <xdr:col>6</xdr:col>
      <xdr:colOff>1080</xdr:colOff>
      <xdr:row>11</xdr:row>
      <xdr:rowOff>304801</xdr:rowOff>
    </xdr:to>
    <xdr:pic>
      <xdr:nvPicPr>
        <xdr:cNvPr id="12" name="Picture 113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>
        <a:xfrm>
          <a:off x="8286750" y="64236601"/>
          <a:ext cx="505905" cy="133350"/>
        </a:xfrm>
        <a:prstGeom prst="rect">
          <a:avLst/>
        </a:prstGeom>
        <a:noFill/>
      </xdr:spPr>
    </xdr:pic>
    <xdr:clientData/>
  </xdr:twoCellAnchor>
  <xdr:twoCellAnchor>
    <xdr:from>
      <xdr:col>4</xdr:col>
      <xdr:colOff>352425</xdr:colOff>
      <xdr:row>12</xdr:row>
      <xdr:rowOff>171451</xdr:rowOff>
    </xdr:from>
    <xdr:to>
      <xdr:col>5</xdr:col>
      <xdr:colOff>526122</xdr:colOff>
      <xdr:row>12</xdr:row>
      <xdr:rowOff>304801</xdr:rowOff>
    </xdr:to>
    <xdr:pic>
      <xdr:nvPicPr>
        <xdr:cNvPr id="13" name="Picture 114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>
        <a:xfrm>
          <a:off x="8153400" y="64741426"/>
          <a:ext cx="602322" cy="133350"/>
        </a:xfrm>
        <a:prstGeom prst="rect">
          <a:avLst/>
        </a:prstGeom>
        <a:noFill/>
      </xdr:spPr>
    </xdr:pic>
    <xdr:clientData/>
  </xdr:twoCellAnchor>
  <xdr:twoCellAnchor>
    <xdr:from>
      <xdr:col>5</xdr:col>
      <xdr:colOff>11205</xdr:colOff>
      <xdr:row>13</xdr:row>
      <xdr:rowOff>168088</xdr:rowOff>
    </xdr:from>
    <xdr:to>
      <xdr:col>6</xdr:col>
      <xdr:colOff>35062</xdr:colOff>
      <xdr:row>13</xdr:row>
      <xdr:rowOff>302559</xdr:rowOff>
    </xdr:to>
    <xdr:pic>
      <xdr:nvPicPr>
        <xdr:cNvPr id="14" name="Picture 121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>
        <a:xfrm>
          <a:off x="8240805" y="65242888"/>
          <a:ext cx="585832" cy="134471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2</xdr:row>
      <xdr:rowOff>76200</xdr:rowOff>
    </xdr:from>
    <xdr:to>
      <xdr:col>16</xdr:col>
      <xdr:colOff>551619</xdr:colOff>
      <xdr:row>43</xdr:row>
      <xdr:rowOff>46701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438150"/>
          <a:ext cx="6647619" cy="739047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4</xdr:col>
          <xdr:colOff>228600</xdr:colOff>
          <xdr:row>17</xdr:row>
          <xdr:rowOff>104775</xdr:rowOff>
        </xdr:to>
        <xdr:sp macro="" textlink="">
          <xdr:nvSpPr>
            <xdr:cNvPr id="4101" name="Object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141605</xdr:colOff>
      <xdr:row>3</xdr:row>
      <xdr:rowOff>153670</xdr:rowOff>
    </xdr:from>
    <xdr:ext cx="1696720" cy="586105"/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28080" y="668020"/>
          <a:ext cx="1696720" cy="5861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331470</xdr:colOff>
      <xdr:row>8</xdr:row>
      <xdr:rowOff>76200</xdr:rowOff>
    </xdr:from>
    <xdr:ext cx="916305" cy="568960"/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17945" y="1447800"/>
          <a:ext cx="916305" cy="5689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425450</xdr:colOff>
      <xdr:row>26</xdr:row>
      <xdr:rowOff>14605</xdr:rowOff>
    </xdr:from>
    <xdr:ext cx="1041400" cy="725170"/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11925" y="4472305"/>
          <a:ext cx="1041400" cy="725170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7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5"/>
  <sheetViews>
    <sheetView tabSelected="1" topLeftCell="A3" zoomScale="115" zoomScaleNormal="115" zoomScaleSheetLayoutView="85" workbookViewId="0">
      <selection activeCell="C21" sqref="C21:T21"/>
    </sheetView>
  </sheetViews>
  <sheetFormatPr defaultRowHeight="14.25" x14ac:dyDescent="0.2"/>
  <cols>
    <col min="1" max="1" width="5.75" customWidth="1"/>
    <col min="2" max="2" width="10.625" customWidth="1"/>
    <col min="3" max="3" width="20.5" customWidth="1"/>
    <col min="5" max="5" width="9.125" bestFit="1" customWidth="1"/>
    <col min="6" max="6" width="9.125" customWidth="1"/>
    <col min="7" max="7" width="9.125" bestFit="1" customWidth="1"/>
    <col min="8" max="8" width="7" customWidth="1"/>
    <col min="9" max="9" width="6.125" customWidth="1"/>
    <col min="10" max="11" width="8.25" customWidth="1"/>
    <col min="12" max="12" width="8" customWidth="1"/>
    <col min="13" max="17" width="9.125" customWidth="1"/>
    <col min="18" max="18" width="10.5" bestFit="1" customWidth="1"/>
    <col min="19" max="19" width="7.25" customWidth="1"/>
    <col min="20" max="20" width="6.75" customWidth="1"/>
  </cols>
  <sheetData>
    <row r="1" spans="1:28" ht="22.5" x14ac:dyDescent="0.2">
      <c r="A1" s="130" t="s">
        <v>23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</row>
    <row r="2" spans="1:28" ht="26.25" customHeight="1" x14ac:dyDescent="0.2">
      <c r="A2" s="132" t="s">
        <v>20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</row>
    <row r="3" spans="1:28" ht="58.5" customHeight="1" x14ac:dyDescent="0.2">
      <c r="A3" s="133" t="s">
        <v>24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5"/>
    </row>
    <row r="4" spans="1:28" ht="24" x14ac:dyDescent="0.2">
      <c r="A4" s="120" t="s">
        <v>0</v>
      </c>
      <c r="B4" s="120" t="s">
        <v>1</v>
      </c>
      <c r="C4" s="120" t="s">
        <v>2</v>
      </c>
      <c r="D4" s="120" t="s">
        <v>3</v>
      </c>
      <c r="E4" s="120" t="s">
        <v>4</v>
      </c>
      <c r="F4" s="126" t="s">
        <v>44</v>
      </c>
      <c r="G4" s="128" t="s">
        <v>46</v>
      </c>
      <c r="H4" s="129"/>
      <c r="I4" s="101" t="s">
        <v>322</v>
      </c>
      <c r="J4" s="128" t="s">
        <v>314</v>
      </c>
      <c r="K4" s="129"/>
      <c r="L4" s="101" t="s">
        <v>326</v>
      </c>
      <c r="M4" s="101" t="s">
        <v>323</v>
      </c>
      <c r="N4" s="101" t="s">
        <v>324</v>
      </c>
      <c r="O4" s="4" t="s">
        <v>21</v>
      </c>
      <c r="P4" s="128" t="s">
        <v>332</v>
      </c>
      <c r="Q4" s="129"/>
      <c r="R4" s="3" t="s">
        <v>5</v>
      </c>
      <c r="S4" s="120" t="s">
        <v>6</v>
      </c>
      <c r="T4" s="120" t="s">
        <v>7</v>
      </c>
    </row>
    <row r="5" spans="1:28" x14ac:dyDescent="0.2">
      <c r="A5" s="120"/>
      <c r="B5" s="120"/>
      <c r="C5" s="120"/>
      <c r="D5" s="120"/>
      <c r="E5" s="120"/>
      <c r="F5" s="127"/>
      <c r="G5" s="3" t="s">
        <v>17</v>
      </c>
      <c r="H5" s="101" t="s">
        <v>318</v>
      </c>
      <c r="I5" s="101"/>
      <c r="J5" s="101" t="s">
        <v>333</v>
      </c>
      <c r="K5" s="107" t="s">
        <v>334</v>
      </c>
      <c r="L5" s="101"/>
      <c r="M5" s="101"/>
      <c r="N5" s="101"/>
      <c r="O5" s="3" t="s">
        <v>17</v>
      </c>
      <c r="P5" s="107" t="s">
        <v>333</v>
      </c>
      <c r="Q5" s="107" t="s">
        <v>334</v>
      </c>
      <c r="R5" s="3" t="s">
        <v>18</v>
      </c>
      <c r="S5" s="120"/>
      <c r="T5" s="120"/>
    </row>
    <row r="6" spans="1:28" hidden="1" x14ac:dyDescent="0.2">
      <c r="A6" s="7">
        <v>1</v>
      </c>
      <c r="B6" s="9" t="s">
        <v>25</v>
      </c>
      <c r="C6" s="10" t="s">
        <v>26</v>
      </c>
      <c r="D6" s="6" t="s">
        <v>40</v>
      </c>
      <c r="E6" s="12">
        <v>0.13</v>
      </c>
      <c r="F6" s="13"/>
      <c r="G6" s="8"/>
      <c r="H6" s="102"/>
      <c r="I6" s="101"/>
      <c r="J6" s="101"/>
      <c r="K6" s="108"/>
      <c r="L6" s="102"/>
      <c r="M6" s="102"/>
      <c r="N6" s="102"/>
      <c r="O6" s="8"/>
      <c r="P6" s="108"/>
      <c r="Q6" s="108"/>
      <c r="R6" s="7"/>
      <c r="S6" s="7" t="s">
        <v>41</v>
      </c>
      <c r="T6" s="7"/>
      <c r="W6" t="s">
        <v>338</v>
      </c>
      <c r="X6" t="s">
        <v>299</v>
      </c>
    </row>
    <row r="7" spans="1:28" hidden="1" x14ac:dyDescent="0.2">
      <c r="A7" s="7">
        <v>2</v>
      </c>
      <c r="B7" s="9" t="s">
        <v>27</v>
      </c>
      <c r="C7" s="10" t="s">
        <v>28</v>
      </c>
      <c r="D7" s="6" t="s">
        <v>40</v>
      </c>
      <c r="E7" s="12">
        <v>0.13</v>
      </c>
      <c r="F7" s="13"/>
      <c r="G7" s="8"/>
      <c r="H7" s="102"/>
      <c r="I7" s="102"/>
      <c r="J7" s="102"/>
      <c r="K7" s="108"/>
      <c r="L7" s="102"/>
      <c r="M7" s="102"/>
      <c r="N7" s="102"/>
      <c r="O7" s="8"/>
      <c r="P7" s="108"/>
      <c r="Q7" s="108"/>
      <c r="R7" s="7"/>
      <c r="S7" s="7" t="s">
        <v>41</v>
      </c>
      <c r="T7" s="7"/>
    </row>
    <row r="8" spans="1:28" hidden="1" x14ac:dyDescent="0.2">
      <c r="A8" s="7">
        <v>3</v>
      </c>
      <c r="B8" s="9" t="s">
        <v>29</v>
      </c>
      <c r="C8" s="10" t="s">
        <v>30</v>
      </c>
      <c r="D8" s="6" t="s">
        <v>40</v>
      </c>
      <c r="E8" s="12">
        <v>0.13</v>
      </c>
      <c r="F8" s="13"/>
      <c r="G8" s="8"/>
      <c r="H8" s="102"/>
      <c r="I8" s="102"/>
      <c r="J8" s="102"/>
      <c r="K8" s="108"/>
      <c r="L8" s="102"/>
      <c r="M8" s="102"/>
      <c r="N8" s="102"/>
      <c r="O8" s="8"/>
      <c r="P8" s="108"/>
      <c r="Q8" s="108"/>
      <c r="R8" s="7"/>
      <c r="S8" s="7" t="s">
        <v>41</v>
      </c>
      <c r="T8" s="7"/>
    </row>
    <row r="9" spans="1:28" s="116" customFormat="1" ht="28.5" customHeight="1" x14ac:dyDescent="0.2">
      <c r="A9" s="109">
        <v>4</v>
      </c>
      <c r="B9" s="110" t="s">
        <v>362</v>
      </c>
      <c r="C9" s="111" t="s">
        <v>363</v>
      </c>
      <c r="D9" s="112" t="s">
        <v>40</v>
      </c>
      <c r="E9" s="113">
        <v>0.13</v>
      </c>
      <c r="F9" s="114"/>
      <c r="G9" s="115"/>
      <c r="H9" s="115"/>
      <c r="I9" s="115"/>
      <c r="J9" s="115"/>
      <c r="K9" s="115"/>
      <c r="L9" s="142">
        <v>106434.72</v>
      </c>
      <c r="M9" s="115"/>
      <c r="N9" s="115"/>
      <c r="O9" s="115"/>
      <c r="P9" s="115">
        <v>29.5</v>
      </c>
      <c r="Q9" s="142">
        <v>88140</v>
      </c>
      <c r="R9" s="142" t="s">
        <v>335</v>
      </c>
      <c r="S9" s="109" t="s">
        <v>42</v>
      </c>
      <c r="T9" s="142" t="s">
        <v>336</v>
      </c>
      <c r="U9" s="116" t="s">
        <v>45</v>
      </c>
      <c r="X9" s="116">
        <v>23.49</v>
      </c>
      <c r="Y9" s="116">
        <f>P9-X9</f>
        <v>6.0100000000000016</v>
      </c>
    </row>
    <row r="10" spans="1:28" s="116" customFormat="1" ht="24" customHeight="1" x14ac:dyDescent="0.2">
      <c r="A10" s="109">
        <v>5</v>
      </c>
      <c r="B10" s="110" t="s">
        <v>364</v>
      </c>
      <c r="C10" s="111" t="s">
        <v>34</v>
      </c>
      <c r="D10" s="112" t="s">
        <v>40</v>
      </c>
      <c r="E10" s="113">
        <v>0.13</v>
      </c>
      <c r="F10" s="114"/>
      <c r="G10" s="115"/>
      <c r="H10" s="115"/>
      <c r="I10" s="115"/>
      <c r="J10" s="115"/>
      <c r="K10" s="115"/>
      <c r="L10" s="144"/>
      <c r="M10" s="115"/>
      <c r="N10" s="115"/>
      <c r="O10" s="115"/>
      <c r="P10" s="115">
        <v>29.5</v>
      </c>
      <c r="Q10" s="144"/>
      <c r="R10" s="143"/>
      <c r="S10" s="109" t="s">
        <v>42</v>
      </c>
      <c r="T10" s="143"/>
      <c r="U10" s="139" t="s">
        <v>339</v>
      </c>
      <c r="V10" s="140"/>
    </row>
    <row r="11" spans="1:28" s="116" customFormat="1" ht="24" customHeight="1" x14ac:dyDescent="0.2">
      <c r="A11" s="117">
        <v>6</v>
      </c>
      <c r="B11" s="110" t="s">
        <v>365</v>
      </c>
      <c r="C11" s="111" t="s">
        <v>36</v>
      </c>
      <c r="D11" s="112" t="s">
        <v>40</v>
      </c>
      <c r="E11" s="113">
        <v>0.13</v>
      </c>
      <c r="F11" s="118">
        <v>35.869999999999997</v>
      </c>
      <c r="G11" s="115"/>
      <c r="H11" s="115"/>
      <c r="I11" s="115"/>
      <c r="J11" s="115"/>
      <c r="K11" s="115"/>
      <c r="L11" s="142">
        <v>190371.5</v>
      </c>
      <c r="M11" s="115"/>
      <c r="N11" s="115"/>
      <c r="O11" s="115"/>
      <c r="P11" s="115">
        <v>29.5</v>
      </c>
      <c r="Q11" s="142">
        <v>92660</v>
      </c>
      <c r="R11" s="143"/>
      <c r="S11" s="109" t="s">
        <v>42</v>
      </c>
      <c r="T11" s="143"/>
      <c r="U11" s="141"/>
      <c r="V11" s="140"/>
    </row>
    <row r="12" spans="1:28" s="116" customFormat="1" ht="24" customHeight="1" x14ac:dyDescent="0.2">
      <c r="A12" s="109">
        <v>7</v>
      </c>
      <c r="B12" s="110" t="s">
        <v>366</v>
      </c>
      <c r="C12" s="111" t="s">
        <v>38</v>
      </c>
      <c r="D12" s="112" t="s">
        <v>40</v>
      </c>
      <c r="E12" s="113">
        <v>0.13</v>
      </c>
      <c r="F12" s="118">
        <v>36.590000000000003</v>
      </c>
      <c r="G12" s="115"/>
      <c r="H12" s="115"/>
      <c r="I12" s="115"/>
      <c r="J12" s="115"/>
      <c r="K12" s="115"/>
      <c r="L12" s="144"/>
      <c r="M12" s="115"/>
      <c r="N12" s="115"/>
      <c r="O12" s="115"/>
      <c r="P12" s="115">
        <v>29.5</v>
      </c>
      <c r="Q12" s="144"/>
      <c r="R12" s="143"/>
      <c r="S12" s="109" t="s">
        <v>42</v>
      </c>
      <c r="T12" s="144"/>
      <c r="U12" s="141"/>
      <c r="V12" s="140"/>
    </row>
    <row r="13" spans="1:28" s="116" customFormat="1" x14ac:dyDescent="0.2">
      <c r="A13" s="117">
        <v>8</v>
      </c>
      <c r="B13" s="110" t="s">
        <v>367</v>
      </c>
      <c r="C13" s="111" t="s">
        <v>320</v>
      </c>
      <c r="D13" s="112" t="s">
        <v>40</v>
      </c>
      <c r="E13" s="113">
        <v>0.13</v>
      </c>
      <c r="F13" s="118">
        <v>1.0479000000000001</v>
      </c>
      <c r="G13" s="115"/>
      <c r="H13" s="115"/>
      <c r="I13" s="115">
        <v>2.5</v>
      </c>
      <c r="J13" s="115">
        <v>2.0299999999999998</v>
      </c>
      <c r="K13" s="115">
        <v>17199</v>
      </c>
      <c r="L13" s="115"/>
      <c r="M13" s="115" t="s">
        <v>325</v>
      </c>
      <c r="N13" s="115" t="s">
        <v>325</v>
      </c>
      <c r="O13" s="115" t="s">
        <v>325</v>
      </c>
      <c r="P13" s="115">
        <v>1.75</v>
      </c>
      <c r="Q13" s="109"/>
      <c r="R13" s="143"/>
      <c r="S13" s="142" t="s">
        <v>331</v>
      </c>
      <c r="T13" s="109" t="s">
        <v>340</v>
      </c>
      <c r="U13" s="116">
        <v>0.1459</v>
      </c>
      <c r="V13" s="116">
        <v>5500</v>
      </c>
      <c r="W13" s="116">
        <f>U13*V13/1000</f>
        <v>0.80245</v>
      </c>
      <c r="X13" s="116">
        <v>0.5</v>
      </c>
      <c r="Y13" s="116">
        <v>0.25</v>
      </c>
      <c r="Z13" s="116">
        <v>0.25</v>
      </c>
      <c r="AA13" s="116">
        <f>W13+X13+Y13+Z13</f>
        <v>1.8024499999999999</v>
      </c>
      <c r="AB13" s="116">
        <f>AA13*1.15</f>
        <v>2.0728174999999998</v>
      </c>
    </row>
    <row r="14" spans="1:28" s="116" customFormat="1" x14ac:dyDescent="0.2">
      <c r="A14" s="109">
        <v>9</v>
      </c>
      <c r="B14" s="110" t="s">
        <v>373</v>
      </c>
      <c r="C14" s="111" t="s">
        <v>321</v>
      </c>
      <c r="D14" s="112" t="s">
        <v>40</v>
      </c>
      <c r="E14" s="113">
        <v>0.13</v>
      </c>
      <c r="F14" s="118">
        <v>1.6908000000000001</v>
      </c>
      <c r="G14" s="115"/>
      <c r="H14" s="115"/>
      <c r="I14" s="115">
        <v>3.8</v>
      </c>
      <c r="J14" s="115">
        <v>3.04</v>
      </c>
      <c r="K14" s="115">
        <v>18309</v>
      </c>
      <c r="L14" s="115">
        <v>71379</v>
      </c>
      <c r="M14" s="115" t="s">
        <v>325</v>
      </c>
      <c r="N14" s="115" t="s">
        <v>325</v>
      </c>
      <c r="O14" s="115" t="s">
        <v>325</v>
      </c>
      <c r="P14" s="115">
        <f>2.85+0.5</f>
        <v>3.35</v>
      </c>
      <c r="Q14" s="109">
        <v>11300</v>
      </c>
      <c r="R14" s="144"/>
      <c r="S14" s="144"/>
      <c r="T14" s="109"/>
      <c r="U14" s="116">
        <v>0.2356</v>
      </c>
      <c r="V14" s="116">
        <v>5500</v>
      </c>
      <c r="W14" s="116">
        <f>U14*V14/1000</f>
        <v>1.2958000000000001</v>
      </c>
      <c r="X14" s="116">
        <v>0.75</v>
      </c>
      <c r="AA14" s="116">
        <f>W14+X14+Y14+Z14</f>
        <v>2.0457999999999998</v>
      </c>
      <c r="AB14" s="116">
        <f>AA14*1.2</f>
        <v>2.4549599999999998</v>
      </c>
    </row>
    <row r="15" spans="1:28" ht="17.25" customHeight="1" x14ac:dyDescent="0.2">
      <c r="A15" s="1">
        <v>10</v>
      </c>
      <c r="B15" s="9" t="s">
        <v>370</v>
      </c>
      <c r="C15" s="11" t="s">
        <v>371</v>
      </c>
      <c r="D15" s="6" t="s">
        <v>40</v>
      </c>
      <c r="E15" s="12">
        <v>0.13</v>
      </c>
      <c r="F15" s="14">
        <v>16.27</v>
      </c>
      <c r="G15" s="8">
        <v>16.739999999999998</v>
      </c>
      <c r="H15" s="102"/>
      <c r="I15" s="102"/>
      <c r="J15" s="102"/>
      <c r="K15" s="108"/>
      <c r="L15" s="102"/>
      <c r="M15" s="102"/>
      <c r="N15" s="102"/>
      <c r="O15" s="8"/>
      <c r="P15" s="108"/>
      <c r="Q15" s="108"/>
      <c r="R15" s="14">
        <v>16.27</v>
      </c>
      <c r="S15" s="7" t="s">
        <v>43</v>
      </c>
      <c r="T15" s="7"/>
    </row>
    <row r="16" spans="1:28" ht="14.25" customHeight="1" x14ac:dyDescent="0.2">
      <c r="A16" s="101">
        <v>11</v>
      </c>
      <c r="B16" s="9" t="s">
        <v>368</v>
      </c>
      <c r="C16" s="10" t="s">
        <v>369</v>
      </c>
      <c r="D16" s="6" t="s">
        <v>40</v>
      </c>
      <c r="E16" s="12">
        <v>0.13</v>
      </c>
      <c r="F16" s="14">
        <v>9.74</v>
      </c>
      <c r="G16" s="5">
        <v>10.09</v>
      </c>
      <c r="H16" s="102">
        <v>15000</v>
      </c>
      <c r="I16" s="102"/>
      <c r="J16" s="102"/>
      <c r="K16" s="108"/>
      <c r="L16" s="102"/>
      <c r="M16" s="102"/>
      <c r="N16" s="102"/>
      <c r="O16" s="5"/>
      <c r="P16" s="108"/>
      <c r="Q16" s="108"/>
      <c r="R16" s="14">
        <v>9.74</v>
      </c>
      <c r="S16" s="7" t="s">
        <v>43</v>
      </c>
      <c r="T16" s="3"/>
    </row>
    <row r="17" spans="1:25" ht="22.5" customHeight="1" x14ac:dyDescent="0.2">
      <c r="A17" s="121" t="s">
        <v>8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</row>
    <row r="18" spans="1:25" ht="21.75" customHeight="1" x14ac:dyDescent="0.2">
      <c r="A18" s="2">
        <v>1</v>
      </c>
      <c r="B18" s="2" t="s">
        <v>9</v>
      </c>
      <c r="C18" s="122" t="s">
        <v>357</v>
      </c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</row>
    <row r="19" spans="1:25" ht="20.100000000000001" customHeight="1" x14ac:dyDescent="0.2">
      <c r="A19" s="2">
        <v>2</v>
      </c>
      <c r="B19" s="2" t="s">
        <v>10</v>
      </c>
      <c r="C19" s="122" t="s">
        <v>319</v>
      </c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</row>
    <row r="20" spans="1:25" ht="20.100000000000001" customHeight="1" x14ac:dyDescent="0.2">
      <c r="A20" s="2" t="s">
        <v>337</v>
      </c>
      <c r="B20" s="2" t="s">
        <v>11</v>
      </c>
      <c r="C20" s="123" t="s">
        <v>358</v>
      </c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5"/>
    </row>
    <row r="21" spans="1:25" ht="20.100000000000001" customHeight="1" x14ac:dyDescent="0.2">
      <c r="A21" s="2">
        <v>4</v>
      </c>
      <c r="B21" s="2" t="s">
        <v>12</v>
      </c>
      <c r="C21" s="122" t="s">
        <v>359</v>
      </c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</row>
    <row r="22" spans="1:25" ht="20.100000000000001" customHeight="1" x14ac:dyDescent="0.2">
      <c r="A22" s="2">
        <v>5</v>
      </c>
      <c r="B22" s="2" t="s">
        <v>13</v>
      </c>
      <c r="C22" s="122" t="s">
        <v>360</v>
      </c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</row>
    <row r="23" spans="1:25" ht="20.100000000000001" customHeight="1" x14ac:dyDescent="0.2">
      <c r="A23" s="2">
        <v>6</v>
      </c>
      <c r="B23" s="2" t="s">
        <v>14</v>
      </c>
      <c r="C23" s="122" t="s">
        <v>361</v>
      </c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</row>
    <row r="24" spans="1:25" ht="20.100000000000001" customHeight="1" x14ac:dyDescent="0.2">
      <c r="A24" s="2">
        <v>7</v>
      </c>
      <c r="B24" s="2" t="s">
        <v>7</v>
      </c>
      <c r="C24" s="123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5"/>
    </row>
    <row r="25" spans="1:25" ht="76.5" customHeight="1" x14ac:dyDescent="0.2">
      <c r="A25" s="119" t="s">
        <v>15</v>
      </c>
      <c r="B25" s="119"/>
      <c r="C25" s="119"/>
      <c r="D25" s="119" t="s">
        <v>19</v>
      </c>
      <c r="E25" s="119"/>
      <c r="F25" s="119"/>
      <c r="G25" s="119"/>
      <c r="H25" s="136"/>
      <c r="I25" s="137"/>
      <c r="J25" s="137"/>
      <c r="K25" s="137"/>
      <c r="L25" s="138"/>
      <c r="M25" s="100"/>
      <c r="N25" s="100"/>
      <c r="O25" s="119"/>
      <c r="P25" s="119"/>
      <c r="Q25" s="119"/>
      <c r="R25" s="119"/>
      <c r="S25" s="119" t="s">
        <v>16</v>
      </c>
      <c r="T25" s="119"/>
      <c r="Y25" t="s">
        <v>22</v>
      </c>
    </row>
  </sheetData>
  <mergeCells count="35">
    <mergeCell ref="H25:L25"/>
    <mergeCell ref="U10:V12"/>
    <mergeCell ref="T9:T12"/>
    <mergeCell ref="S13:S14"/>
    <mergeCell ref="J4:K4"/>
    <mergeCell ref="P4:Q4"/>
    <mergeCell ref="L9:L10"/>
    <mergeCell ref="Q9:Q10"/>
    <mergeCell ref="L11:L12"/>
    <mergeCell ref="Q11:Q12"/>
    <mergeCell ref="R9:R14"/>
    <mergeCell ref="A1:T1"/>
    <mergeCell ref="A2:T2"/>
    <mergeCell ref="A3:T3"/>
    <mergeCell ref="A4:A5"/>
    <mergeCell ref="B4:B5"/>
    <mergeCell ref="C4:C5"/>
    <mergeCell ref="D4:D5"/>
    <mergeCell ref="E4:E5"/>
    <mergeCell ref="A25:C25"/>
    <mergeCell ref="D25:G25"/>
    <mergeCell ref="O25:R25"/>
    <mergeCell ref="S25:T25"/>
    <mergeCell ref="S4:S5"/>
    <mergeCell ref="T4:T5"/>
    <mergeCell ref="A17:T17"/>
    <mergeCell ref="C18:T18"/>
    <mergeCell ref="C19:T19"/>
    <mergeCell ref="C20:T20"/>
    <mergeCell ref="C21:T21"/>
    <mergeCell ref="C22:T22"/>
    <mergeCell ref="C23:T23"/>
    <mergeCell ref="C24:T24"/>
    <mergeCell ref="F4:F5"/>
    <mergeCell ref="G4:H4"/>
  </mergeCells>
  <phoneticPr fontId="2" type="noConversion"/>
  <conditionalFormatting sqref="B6">
    <cfRule type="duplicateValues" dxfId="59" priority="47"/>
  </conditionalFormatting>
  <conditionalFormatting sqref="B7">
    <cfRule type="duplicateValues" dxfId="58" priority="46"/>
  </conditionalFormatting>
  <conditionalFormatting sqref="B8">
    <cfRule type="duplicateValues" dxfId="57" priority="45"/>
  </conditionalFormatting>
  <conditionalFormatting sqref="B6:B8">
    <cfRule type="duplicateValues" dxfId="56" priority="35"/>
    <cfRule type="duplicateValues" dxfId="55" priority="36"/>
    <cfRule type="duplicateValues" dxfId="54" priority="37"/>
    <cfRule type="duplicateValues" dxfId="53" priority="38"/>
    <cfRule type="duplicateValues" dxfId="52" priority="39"/>
    <cfRule type="duplicateValues" dxfId="51" priority="40"/>
    <cfRule type="duplicateValues" dxfId="50" priority="41"/>
    <cfRule type="duplicateValues" dxfId="49" priority="42"/>
    <cfRule type="duplicateValues" dxfId="48" priority="43"/>
    <cfRule type="duplicateValues" dxfId="47" priority="44"/>
  </conditionalFormatting>
  <conditionalFormatting sqref="B9">
    <cfRule type="duplicateValues" dxfId="46" priority="34"/>
  </conditionalFormatting>
  <conditionalFormatting sqref="B10">
    <cfRule type="duplicateValues" dxfId="45" priority="33"/>
  </conditionalFormatting>
  <conditionalFormatting sqref="B11">
    <cfRule type="duplicateValues" dxfId="44" priority="32"/>
  </conditionalFormatting>
  <conditionalFormatting sqref="B9:B14">
    <cfRule type="duplicateValues" dxfId="43" priority="22"/>
    <cfRule type="duplicateValues" dxfId="42" priority="23"/>
    <cfRule type="duplicateValues" dxfId="41" priority="24"/>
    <cfRule type="duplicateValues" dxfId="40" priority="25"/>
    <cfRule type="duplicateValues" dxfId="39" priority="26"/>
    <cfRule type="duplicateValues" dxfId="38" priority="27"/>
    <cfRule type="duplicateValues" dxfId="37" priority="28"/>
    <cfRule type="duplicateValues" dxfId="36" priority="29"/>
    <cfRule type="duplicateValues" dxfId="35" priority="30"/>
    <cfRule type="duplicateValues" dxfId="34" priority="31"/>
  </conditionalFormatting>
  <conditionalFormatting sqref="B15">
    <cfRule type="duplicateValues" dxfId="33" priority="12"/>
    <cfRule type="duplicateValues" dxfId="32" priority="13"/>
    <cfRule type="duplicateValues" dxfId="31" priority="14"/>
    <cfRule type="duplicateValues" dxfId="30" priority="15"/>
    <cfRule type="duplicateValues" dxfId="29" priority="16"/>
    <cfRule type="duplicateValues" dxfId="28" priority="17"/>
    <cfRule type="duplicateValues" dxfId="27" priority="18"/>
    <cfRule type="duplicateValues" dxfId="26" priority="19"/>
    <cfRule type="duplicateValues" dxfId="25" priority="20"/>
    <cfRule type="duplicateValues" dxfId="24" priority="21"/>
  </conditionalFormatting>
  <conditionalFormatting sqref="B16">
    <cfRule type="duplicateValues" dxfId="23" priority="11"/>
  </conditionalFormatting>
  <conditionalFormatting sqref="B16">
    <cfRule type="duplicateValues" dxfId="22" priority="1"/>
    <cfRule type="duplicateValues" dxfId="21" priority="2"/>
    <cfRule type="duplicateValues" dxfId="20" priority="3"/>
    <cfRule type="duplicateValues" dxfId="19" priority="4"/>
    <cfRule type="duplicateValues" dxfId="18" priority="5"/>
    <cfRule type="duplicateValues" dxfId="17" priority="6"/>
    <cfRule type="duplicateValues" dxfId="16" priority="7"/>
    <cfRule type="duplicateValues" dxfId="15" priority="8"/>
    <cfRule type="duplicateValues" dxfId="14" priority="9"/>
    <cfRule type="duplicateValues" dxfId="13" priority="10"/>
  </conditionalFormatting>
  <pageMargins left="0.7" right="0.7" top="0.75" bottom="0.75" header="0.3" footer="0.3"/>
  <pageSetup paperSize="9" scale="7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3"/>
  <sheetViews>
    <sheetView topLeftCell="G1" workbookViewId="0">
      <pane ySplit="3" topLeftCell="A4" activePane="bottomLeft" state="frozen"/>
      <selection pane="bottomLeft" activeCell="V12" sqref="V12"/>
    </sheetView>
  </sheetViews>
  <sheetFormatPr defaultColWidth="8.875" defaultRowHeight="12" x14ac:dyDescent="0.2"/>
  <cols>
    <col min="1" max="1" width="3.625" style="60" customWidth="1"/>
    <col min="2" max="2" width="11.25" style="60" customWidth="1"/>
    <col min="3" max="3" width="15.375" style="60" customWidth="1"/>
    <col min="4" max="4" width="10.625" style="60" customWidth="1"/>
    <col min="5" max="5" width="9.375" style="60" customWidth="1"/>
    <col min="6" max="6" width="6.25" style="60" customWidth="1"/>
    <col min="7" max="8" width="5.625" style="60" customWidth="1"/>
    <col min="9" max="9" width="7.375" style="63" customWidth="1"/>
    <col min="10" max="10" width="25.125" style="63" customWidth="1"/>
    <col min="11" max="14" width="5.625" style="60" customWidth="1"/>
    <col min="15" max="17" width="6" style="60" customWidth="1"/>
    <col min="18" max="18" width="10.625" style="60" customWidth="1"/>
    <col min="19" max="21" width="6.625" style="60" customWidth="1"/>
    <col min="22" max="22" width="5.625" style="60" customWidth="1"/>
    <col min="23" max="26" width="6.625" style="60" customWidth="1"/>
    <col min="27" max="27" width="6.625" style="62" customWidth="1"/>
    <col min="28" max="29" width="10.625" style="61" customWidth="1"/>
    <col min="30" max="33" width="10.625" style="60" customWidth="1"/>
    <col min="34" max="34" width="8.625" style="60" customWidth="1"/>
    <col min="35" max="35" width="11.5" style="60" customWidth="1"/>
    <col min="36" max="36" width="14.75" style="60" customWidth="1"/>
    <col min="37" max="37" width="12.25" style="60" customWidth="1"/>
    <col min="38" max="38" width="8.875" style="60"/>
    <col min="39" max="39" width="10.625" style="60" customWidth="1"/>
    <col min="40" max="16384" width="8.875" style="60"/>
  </cols>
  <sheetData>
    <row r="1" spans="1:35" ht="37.9" customHeight="1" x14ac:dyDescent="0.2">
      <c r="A1" s="216"/>
      <c r="B1" s="216"/>
      <c r="C1" s="217" t="s">
        <v>205</v>
      </c>
      <c r="D1" s="217"/>
      <c r="E1" s="217"/>
      <c r="F1" s="217"/>
      <c r="G1" s="217"/>
      <c r="H1" s="217"/>
      <c r="I1" s="218"/>
      <c r="J1" s="218"/>
      <c r="K1" s="217"/>
      <c r="L1" s="224" t="s">
        <v>204</v>
      </c>
      <c r="M1" s="224"/>
      <c r="N1" s="224"/>
      <c r="O1" s="225">
        <v>45917</v>
      </c>
      <c r="P1" s="226"/>
      <c r="Q1" s="83"/>
      <c r="R1" s="83"/>
      <c r="S1" s="83"/>
      <c r="T1" s="79"/>
      <c r="U1" s="83"/>
      <c r="V1" s="84">
        <f>SUM(V4:V83)</f>
        <v>22</v>
      </c>
      <c r="W1" s="83"/>
      <c r="X1" s="83"/>
      <c r="Y1" s="83"/>
      <c r="Z1" s="83"/>
      <c r="AA1" s="82"/>
      <c r="AB1" s="81">
        <f>SUM(AB4:AB83)</f>
        <v>433621.44000000006</v>
      </c>
      <c r="AC1" s="81"/>
      <c r="AD1" s="80"/>
      <c r="AE1" s="80"/>
      <c r="AF1" s="80"/>
      <c r="AG1" s="80"/>
      <c r="AH1" s="79"/>
    </row>
    <row r="2" spans="1:35" ht="18" customHeight="1" x14ac:dyDescent="0.2">
      <c r="A2" s="198" t="s">
        <v>203</v>
      </c>
      <c r="B2" s="220" t="s">
        <v>202</v>
      </c>
      <c r="C2" s="220" t="s">
        <v>201</v>
      </c>
      <c r="D2" s="220" t="s">
        <v>200</v>
      </c>
      <c r="E2" s="220" t="s">
        <v>199</v>
      </c>
      <c r="F2" s="198" t="s">
        <v>198</v>
      </c>
      <c r="G2" s="227" t="s">
        <v>197</v>
      </c>
      <c r="H2" s="228"/>
      <c r="I2" s="212" t="s">
        <v>196</v>
      </c>
      <c r="J2" s="212" t="s">
        <v>195</v>
      </c>
      <c r="K2" s="229" t="s">
        <v>194</v>
      </c>
      <c r="L2" s="229"/>
      <c r="M2" s="229"/>
      <c r="N2" s="229"/>
      <c r="O2" s="204" t="s">
        <v>193</v>
      </c>
      <c r="P2" s="204" t="s">
        <v>192</v>
      </c>
      <c r="Q2" s="198" t="s">
        <v>191</v>
      </c>
      <c r="R2" s="198" t="s">
        <v>190</v>
      </c>
      <c r="S2" s="198" t="s">
        <v>189</v>
      </c>
      <c r="T2" s="198" t="s">
        <v>188</v>
      </c>
      <c r="U2" s="198" t="s">
        <v>187</v>
      </c>
      <c r="V2" s="198" t="s">
        <v>186</v>
      </c>
      <c r="W2" s="206" t="s">
        <v>185</v>
      </c>
      <c r="X2" s="207"/>
      <c r="Y2" s="208"/>
      <c r="Z2" s="198" t="s">
        <v>184</v>
      </c>
      <c r="AA2" s="202" t="s">
        <v>183</v>
      </c>
      <c r="AB2" s="203" t="s">
        <v>182</v>
      </c>
      <c r="AC2" s="196" t="s">
        <v>181</v>
      </c>
      <c r="AD2" s="198" t="s">
        <v>180</v>
      </c>
      <c r="AE2" s="198" t="s">
        <v>179</v>
      </c>
      <c r="AF2" s="198" t="s">
        <v>178</v>
      </c>
      <c r="AG2" s="198" t="s">
        <v>177</v>
      </c>
      <c r="AH2" s="200" t="s">
        <v>7</v>
      </c>
      <c r="AI2" s="195"/>
    </row>
    <row r="3" spans="1:35" ht="28.15" customHeight="1" x14ac:dyDescent="0.2">
      <c r="A3" s="219"/>
      <c r="B3" s="219"/>
      <c r="C3" s="219"/>
      <c r="D3" s="219"/>
      <c r="E3" s="219"/>
      <c r="F3" s="199"/>
      <c r="G3" s="77" t="s">
        <v>176</v>
      </c>
      <c r="H3" s="77" t="s">
        <v>175</v>
      </c>
      <c r="I3" s="213"/>
      <c r="J3" s="213"/>
      <c r="K3" s="78" t="s">
        <v>174</v>
      </c>
      <c r="L3" s="78" t="s">
        <v>173</v>
      </c>
      <c r="M3" s="78" t="s">
        <v>172</v>
      </c>
      <c r="N3" s="77" t="s">
        <v>171</v>
      </c>
      <c r="O3" s="205"/>
      <c r="P3" s="205"/>
      <c r="Q3" s="199"/>
      <c r="R3" s="199"/>
      <c r="S3" s="199"/>
      <c r="T3" s="199"/>
      <c r="U3" s="199"/>
      <c r="V3" s="199"/>
      <c r="W3" s="76" t="s">
        <v>170</v>
      </c>
      <c r="X3" s="76" t="s">
        <v>169</v>
      </c>
      <c r="Y3" s="76" t="s">
        <v>168</v>
      </c>
      <c r="Z3" s="199"/>
      <c r="AA3" s="202"/>
      <c r="AB3" s="203"/>
      <c r="AC3" s="197"/>
      <c r="AD3" s="199"/>
      <c r="AE3" s="199"/>
      <c r="AF3" s="199"/>
      <c r="AG3" s="199"/>
      <c r="AH3" s="200"/>
      <c r="AI3" s="195"/>
    </row>
    <row r="4" spans="1:35" ht="13.15" customHeight="1" x14ac:dyDescent="0.2">
      <c r="A4" s="210">
        <v>1</v>
      </c>
      <c r="B4" s="194" t="s">
        <v>167</v>
      </c>
      <c r="C4" s="221"/>
      <c r="D4" s="210" t="e">
        <f ca="1">_xlfn.DISPIMG("ID_B76CEE7211984B6BA46ADCD0031B665D",1)</f>
        <v>#NAME?</v>
      </c>
      <c r="E4" s="194" t="s">
        <v>164</v>
      </c>
      <c r="F4" s="215">
        <v>3</v>
      </c>
      <c r="G4" s="210"/>
      <c r="H4" s="210"/>
      <c r="I4" s="211"/>
      <c r="J4" s="211"/>
      <c r="K4" s="210">
        <v>316</v>
      </c>
      <c r="L4" s="210"/>
      <c r="M4" s="210">
        <v>94</v>
      </c>
      <c r="N4" s="210" t="s">
        <v>161</v>
      </c>
      <c r="O4" s="209"/>
      <c r="P4" s="201"/>
      <c r="Q4" s="69" t="s">
        <v>148</v>
      </c>
      <c r="R4" s="74" t="s">
        <v>147</v>
      </c>
      <c r="S4" s="72" t="s">
        <v>138</v>
      </c>
      <c r="T4" s="72" t="s">
        <v>137</v>
      </c>
      <c r="U4" s="70" t="s">
        <v>146</v>
      </c>
      <c r="V4" s="71">
        <v>1</v>
      </c>
      <c r="W4" s="70">
        <v>700</v>
      </c>
      <c r="X4" s="70">
        <v>550</v>
      </c>
      <c r="Y4" s="70">
        <v>410</v>
      </c>
      <c r="Z4" s="70">
        <v>0.55000000000000004</v>
      </c>
      <c r="AA4" s="69">
        <f>Z4*Y4*X4*W4*7.85/1000000000</f>
        <v>0.68151737500000009</v>
      </c>
      <c r="AB4" s="75">
        <f>AA4*35000</f>
        <v>23853.108125000002</v>
      </c>
      <c r="AC4" s="75">
        <v>60</v>
      </c>
      <c r="AD4" s="67"/>
      <c r="AE4" s="67"/>
      <c r="AF4" s="67"/>
      <c r="AG4" s="67"/>
      <c r="AH4" s="194"/>
    </row>
    <row r="5" spans="1:35" ht="13.15" customHeight="1" x14ac:dyDescent="0.2">
      <c r="A5" s="210"/>
      <c r="B5" s="194"/>
      <c r="C5" s="215"/>
      <c r="D5" s="210"/>
      <c r="E5" s="194"/>
      <c r="F5" s="215"/>
      <c r="G5" s="210"/>
      <c r="H5" s="210"/>
      <c r="I5" s="211"/>
      <c r="J5" s="211"/>
      <c r="K5" s="210"/>
      <c r="L5" s="210"/>
      <c r="M5" s="210"/>
      <c r="N5" s="210"/>
      <c r="O5" s="209"/>
      <c r="P5" s="201"/>
      <c r="Q5" s="69" t="s">
        <v>145</v>
      </c>
      <c r="R5" s="73" t="s">
        <v>154</v>
      </c>
      <c r="S5" s="72" t="s">
        <v>138</v>
      </c>
      <c r="T5" s="72" t="s">
        <v>137</v>
      </c>
      <c r="U5" s="70" t="s">
        <v>146</v>
      </c>
      <c r="V5" s="71">
        <v>1</v>
      </c>
      <c r="W5" s="70">
        <v>700</v>
      </c>
      <c r="X5" s="70">
        <v>550</v>
      </c>
      <c r="Y5" s="70">
        <v>410</v>
      </c>
      <c r="Z5" s="70">
        <v>0.55000000000000004</v>
      </c>
      <c r="AA5" s="69">
        <f>Z5*Y5*X5*W5*7.85/1000000000</f>
        <v>0.68151737500000009</v>
      </c>
      <c r="AB5" s="75">
        <f>AA5*35000</f>
        <v>23853.108125000002</v>
      </c>
      <c r="AC5" s="75">
        <v>54</v>
      </c>
      <c r="AD5" s="67"/>
      <c r="AE5" s="67"/>
      <c r="AF5" s="67"/>
      <c r="AG5" s="67"/>
      <c r="AH5" s="194"/>
    </row>
    <row r="6" spans="1:35" ht="13.15" customHeight="1" x14ac:dyDescent="0.2">
      <c r="A6" s="210"/>
      <c r="B6" s="194"/>
      <c r="C6" s="215"/>
      <c r="D6" s="210"/>
      <c r="E6" s="194"/>
      <c r="F6" s="215"/>
      <c r="G6" s="210"/>
      <c r="H6" s="210"/>
      <c r="I6" s="211"/>
      <c r="J6" s="211"/>
      <c r="K6" s="210"/>
      <c r="L6" s="210"/>
      <c r="M6" s="210"/>
      <c r="N6" s="210"/>
      <c r="O6" s="209"/>
      <c r="P6" s="201"/>
      <c r="Q6" s="69" t="s">
        <v>142</v>
      </c>
      <c r="R6" s="73" t="s">
        <v>144</v>
      </c>
      <c r="S6" s="72" t="s">
        <v>138</v>
      </c>
      <c r="T6" s="72" t="s">
        <v>137</v>
      </c>
      <c r="U6" s="70" t="s">
        <v>143</v>
      </c>
      <c r="V6" s="71">
        <v>1</v>
      </c>
      <c r="W6" s="70">
        <v>700</v>
      </c>
      <c r="X6" s="70">
        <v>550</v>
      </c>
      <c r="Y6" s="70">
        <v>290</v>
      </c>
      <c r="Z6" s="70">
        <v>0.7</v>
      </c>
      <c r="AA6" s="69">
        <f>Z6*Y6*X6*W6*7.85/1000000000</f>
        <v>0.61351675000000006</v>
      </c>
      <c r="AB6" s="75">
        <f>AA6*35000</f>
        <v>21473.08625</v>
      </c>
      <c r="AC6" s="75">
        <v>54</v>
      </c>
      <c r="AD6" s="67"/>
      <c r="AE6" s="67"/>
      <c r="AF6" s="67"/>
      <c r="AG6" s="67"/>
      <c r="AH6" s="194"/>
    </row>
    <row r="7" spans="1:35" ht="13.15" customHeight="1" x14ac:dyDescent="0.2">
      <c r="A7" s="210"/>
      <c r="B7" s="194"/>
      <c r="C7" s="215"/>
      <c r="D7" s="210"/>
      <c r="E7" s="194"/>
      <c r="F7" s="215"/>
      <c r="G7" s="210"/>
      <c r="H7" s="210"/>
      <c r="I7" s="211"/>
      <c r="J7" s="211"/>
      <c r="K7" s="210"/>
      <c r="L7" s="210"/>
      <c r="M7" s="210"/>
      <c r="N7" s="210"/>
      <c r="O7" s="209"/>
      <c r="P7" s="201"/>
      <c r="Q7" s="69" t="s">
        <v>140</v>
      </c>
      <c r="R7" s="73" t="s">
        <v>153</v>
      </c>
      <c r="S7" s="72" t="s">
        <v>138</v>
      </c>
      <c r="T7" s="72" t="s">
        <v>137</v>
      </c>
      <c r="U7" s="70" t="s">
        <v>136</v>
      </c>
      <c r="V7" s="71">
        <v>1</v>
      </c>
      <c r="W7" s="70">
        <v>700</v>
      </c>
      <c r="X7" s="70">
        <v>550</v>
      </c>
      <c r="Y7" s="70">
        <v>260</v>
      </c>
      <c r="Z7" s="70">
        <v>0.7</v>
      </c>
      <c r="AA7" s="69">
        <f>Z7*Y7*X7*W7*7.85/1000000000</f>
        <v>0.55004949999999997</v>
      </c>
      <c r="AB7" s="75">
        <f>AA7*35000</f>
        <v>19251.732499999998</v>
      </c>
      <c r="AC7" s="75">
        <v>56</v>
      </c>
      <c r="AD7" s="67"/>
      <c r="AE7" s="67"/>
      <c r="AF7" s="67"/>
      <c r="AG7" s="67"/>
      <c r="AH7" s="194"/>
    </row>
    <row r="8" spans="1:35" ht="13.15" customHeight="1" x14ac:dyDescent="0.2">
      <c r="A8" s="210"/>
      <c r="B8" s="194"/>
      <c r="C8" s="215"/>
      <c r="D8" s="210"/>
      <c r="E8" s="194"/>
      <c r="F8" s="215"/>
      <c r="G8" s="210"/>
      <c r="H8" s="210"/>
      <c r="I8" s="211"/>
      <c r="J8" s="211"/>
      <c r="K8" s="210"/>
      <c r="L8" s="210"/>
      <c r="M8" s="210"/>
      <c r="N8" s="210"/>
      <c r="O8" s="209"/>
      <c r="P8" s="201"/>
      <c r="Q8" s="69" t="s">
        <v>157</v>
      </c>
      <c r="R8" s="73" t="s">
        <v>160</v>
      </c>
      <c r="S8" s="72" t="s">
        <v>138</v>
      </c>
      <c r="T8" s="72" t="s">
        <v>137</v>
      </c>
      <c r="U8" s="70" t="s">
        <v>136</v>
      </c>
      <c r="V8" s="71">
        <v>1</v>
      </c>
      <c r="W8" s="70">
        <v>700</v>
      </c>
      <c r="X8" s="70">
        <v>550</v>
      </c>
      <c r="Y8" s="70">
        <v>260</v>
      </c>
      <c r="Z8" s="70">
        <v>0.7</v>
      </c>
      <c r="AA8" s="69">
        <f>Z8*Y8*X8*W8*7.85/1000000000</f>
        <v>0.55004949999999997</v>
      </c>
      <c r="AB8" s="75">
        <f>AA8*35000</f>
        <v>19251.732499999998</v>
      </c>
      <c r="AC8" s="75">
        <v>56</v>
      </c>
      <c r="AD8" s="67"/>
      <c r="AE8" s="67"/>
      <c r="AF8" s="67"/>
      <c r="AG8" s="67"/>
      <c r="AH8" s="194"/>
    </row>
    <row r="9" spans="1:35" ht="13.15" customHeight="1" x14ac:dyDescent="0.2">
      <c r="A9" s="210"/>
      <c r="B9" s="194"/>
      <c r="C9" s="215"/>
      <c r="D9" s="210"/>
      <c r="E9" s="194"/>
      <c r="F9" s="215"/>
      <c r="G9" s="210"/>
      <c r="H9" s="210"/>
      <c r="I9" s="211"/>
      <c r="J9" s="211"/>
      <c r="K9" s="210"/>
      <c r="L9" s="210"/>
      <c r="M9" s="210"/>
      <c r="N9" s="210"/>
      <c r="O9" s="209"/>
      <c r="P9" s="201"/>
      <c r="Q9" s="69"/>
      <c r="R9" s="73"/>
      <c r="S9" s="72"/>
      <c r="T9" s="72"/>
      <c r="U9" s="70"/>
      <c r="V9" s="71"/>
      <c r="W9" s="70"/>
      <c r="X9" s="70"/>
      <c r="Y9" s="70"/>
      <c r="Z9" s="70"/>
      <c r="AA9" s="69"/>
      <c r="AB9" s="75"/>
      <c r="AC9" s="75"/>
      <c r="AD9" s="67"/>
      <c r="AE9" s="67"/>
      <c r="AF9" s="67"/>
      <c r="AG9" s="67"/>
      <c r="AH9" s="194"/>
    </row>
    <row r="10" spans="1:35" ht="13.15" customHeight="1" x14ac:dyDescent="0.2">
      <c r="A10" s="210"/>
      <c r="B10" s="194"/>
      <c r="C10" s="215"/>
      <c r="D10" s="210"/>
      <c r="E10" s="194"/>
      <c r="F10" s="215"/>
      <c r="G10" s="210"/>
      <c r="H10" s="210"/>
      <c r="I10" s="211"/>
      <c r="J10" s="211"/>
      <c r="K10" s="210"/>
      <c r="L10" s="210"/>
      <c r="M10" s="210"/>
      <c r="N10" s="210"/>
      <c r="O10" s="209"/>
      <c r="P10" s="201"/>
      <c r="Q10" s="69"/>
      <c r="R10" s="73"/>
      <c r="S10" s="72"/>
      <c r="T10" s="72"/>
      <c r="U10" s="70"/>
      <c r="V10" s="71"/>
      <c r="W10" s="70"/>
      <c r="X10" s="70"/>
      <c r="Y10" s="70"/>
      <c r="Z10" s="70"/>
      <c r="AA10" s="69"/>
      <c r="AB10" s="68"/>
      <c r="AC10" s="68"/>
      <c r="AD10" s="67"/>
      <c r="AE10" s="67"/>
      <c r="AF10" s="67"/>
      <c r="AG10" s="67"/>
      <c r="AH10" s="194"/>
    </row>
    <row r="11" spans="1:35" ht="13.15" customHeight="1" x14ac:dyDescent="0.2">
      <c r="A11" s="210"/>
      <c r="B11" s="194"/>
      <c r="C11" s="215"/>
      <c r="D11" s="210"/>
      <c r="E11" s="194"/>
      <c r="F11" s="215"/>
      <c r="G11" s="210"/>
      <c r="H11" s="210"/>
      <c r="I11" s="211"/>
      <c r="J11" s="211"/>
      <c r="K11" s="210"/>
      <c r="L11" s="210"/>
      <c r="M11" s="210"/>
      <c r="N11" s="210"/>
      <c r="O11" s="209"/>
      <c r="P11" s="201"/>
      <c r="Q11" s="69" t="s">
        <v>166</v>
      </c>
      <c r="R11" s="73"/>
      <c r="S11" s="72"/>
      <c r="T11" s="72"/>
      <c r="U11" s="70"/>
      <c r="V11" s="71"/>
      <c r="W11" s="70"/>
      <c r="X11" s="70"/>
      <c r="Y11" s="70"/>
      <c r="Z11" s="70"/>
      <c r="AA11" s="69"/>
      <c r="AB11" s="68"/>
      <c r="AC11" s="68"/>
      <c r="AD11" s="67"/>
      <c r="AE11" s="67"/>
      <c r="AF11" s="67"/>
      <c r="AG11" s="67"/>
      <c r="AH11" s="194"/>
    </row>
    <row r="12" spans="1:35" ht="13.15" customHeight="1" x14ac:dyDescent="0.2">
      <c r="A12" s="210"/>
      <c r="B12" s="194"/>
      <c r="C12" s="215"/>
      <c r="D12" s="210"/>
      <c r="E12" s="194"/>
      <c r="F12" s="215"/>
      <c r="G12" s="210"/>
      <c r="H12" s="210"/>
      <c r="I12" s="211"/>
      <c r="J12" s="211"/>
      <c r="K12" s="210"/>
      <c r="L12" s="210"/>
      <c r="M12" s="210"/>
      <c r="N12" s="210"/>
      <c r="O12" s="209"/>
      <c r="P12" s="201"/>
      <c r="Q12" s="69"/>
      <c r="R12" s="73"/>
      <c r="S12" s="72"/>
      <c r="T12" s="72"/>
      <c r="U12" s="70"/>
      <c r="V12" s="71" t="s">
        <v>372</v>
      </c>
      <c r="W12" s="70"/>
      <c r="X12" s="70"/>
      <c r="Y12" s="70"/>
      <c r="Z12" s="70"/>
      <c r="AA12" s="69"/>
      <c r="AB12" s="68"/>
      <c r="AC12" s="68"/>
      <c r="AD12" s="67"/>
      <c r="AE12" s="67"/>
      <c r="AF12" s="67"/>
      <c r="AG12" s="67"/>
      <c r="AH12" s="194"/>
    </row>
    <row r="13" spans="1:35" ht="13.15" customHeight="1" x14ac:dyDescent="0.2">
      <c r="A13" s="210"/>
      <c r="B13" s="194"/>
      <c r="C13" s="215"/>
      <c r="D13" s="210"/>
      <c r="E13" s="194"/>
      <c r="F13" s="215"/>
      <c r="G13" s="210"/>
      <c r="H13" s="210"/>
      <c r="I13" s="211"/>
      <c r="J13" s="211"/>
      <c r="K13" s="210"/>
      <c r="L13" s="210"/>
      <c r="M13" s="210"/>
      <c r="N13" s="210"/>
      <c r="O13" s="209"/>
      <c r="P13" s="201"/>
      <c r="Q13" s="69"/>
      <c r="R13" s="73"/>
      <c r="S13" s="72"/>
      <c r="T13" s="72"/>
      <c r="U13" s="70"/>
      <c r="V13" s="71"/>
      <c r="W13" s="70"/>
      <c r="X13" s="70"/>
      <c r="Y13" s="70"/>
      <c r="Z13" s="70"/>
      <c r="AA13" s="69"/>
      <c r="AB13" s="68"/>
      <c r="AC13" s="68"/>
      <c r="AD13" s="67"/>
      <c r="AE13" s="67"/>
      <c r="AF13" s="67"/>
      <c r="AG13" s="67"/>
      <c r="AH13" s="194"/>
    </row>
    <row r="14" spans="1:35" ht="13.15" customHeight="1" x14ac:dyDescent="0.2">
      <c r="A14" s="210"/>
      <c r="B14" s="194" t="s">
        <v>165</v>
      </c>
      <c r="C14" s="221"/>
      <c r="D14" s="210" t="e">
        <f ca="1">_xlfn.DISPIMG("ID_29411613B7D642479643704291E431F4",1)</f>
        <v>#NAME?</v>
      </c>
      <c r="E14" s="194" t="s">
        <v>164</v>
      </c>
      <c r="F14" s="215">
        <v>3</v>
      </c>
      <c r="G14" s="210"/>
      <c r="H14" s="210"/>
      <c r="I14" s="211"/>
      <c r="J14" s="211" t="s">
        <v>163</v>
      </c>
      <c r="K14" s="210"/>
      <c r="L14" s="210"/>
      <c r="M14" s="210"/>
      <c r="N14" s="210"/>
      <c r="O14" s="209"/>
      <c r="P14" s="201"/>
      <c r="Q14" s="69" t="s">
        <v>148</v>
      </c>
      <c r="R14" s="74"/>
      <c r="S14" s="72"/>
      <c r="T14" s="72"/>
      <c r="U14" s="70"/>
      <c r="V14" s="71"/>
      <c r="W14" s="70"/>
      <c r="X14" s="70"/>
      <c r="Y14" s="70"/>
      <c r="Z14" s="70"/>
      <c r="AA14" s="69"/>
      <c r="AB14" s="75"/>
      <c r="AC14" s="75"/>
      <c r="AD14" s="67"/>
      <c r="AE14" s="67"/>
      <c r="AF14" s="67"/>
      <c r="AG14" s="67"/>
      <c r="AH14" s="194"/>
    </row>
    <row r="15" spans="1:35" ht="13.15" customHeight="1" x14ac:dyDescent="0.2">
      <c r="A15" s="210"/>
      <c r="B15" s="194"/>
      <c r="C15" s="215"/>
      <c r="D15" s="210"/>
      <c r="E15" s="194"/>
      <c r="F15" s="215"/>
      <c r="G15" s="210"/>
      <c r="H15" s="210"/>
      <c r="I15" s="211"/>
      <c r="J15" s="211"/>
      <c r="K15" s="210"/>
      <c r="L15" s="210"/>
      <c r="M15" s="210"/>
      <c r="N15" s="210"/>
      <c r="O15" s="209"/>
      <c r="P15" s="201"/>
      <c r="Q15" s="69" t="s">
        <v>145</v>
      </c>
      <c r="R15" s="73"/>
      <c r="S15" s="72"/>
      <c r="T15" s="72"/>
      <c r="U15" s="70"/>
      <c r="V15" s="71"/>
      <c r="W15" s="70"/>
      <c r="X15" s="70"/>
      <c r="Y15" s="70"/>
      <c r="Z15" s="70"/>
      <c r="AA15" s="69"/>
      <c r="AB15" s="75"/>
      <c r="AC15" s="75"/>
      <c r="AD15" s="67"/>
      <c r="AE15" s="67"/>
      <c r="AF15" s="67"/>
      <c r="AG15" s="67"/>
      <c r="AH15" s="194"/>
    </row>
    <row r="16" spans="1:35" ht="13.15" customHeight="1" x14ac:dyDescent="0.2">
      <c r="A16" s="210"/>
      <c r="B16" s="194"/>
      <c r="C16" s="215"/>
      <c r="D16" s="210"/>
      <c r="E16" s="194"/>
      <c r="F16" s="215"/>
      <c r="G16" s="210"/>
      <c r="H16" s="210"/>
      <c r="I16" s="211"/>
      <c r="J16" s="211"/>
      <c r="K16" s="210"/>
      <c r="L16" s="210"/>
      <c r="M16" s="210"/>
      <c r="N16" s="210"/>
      <c r="O16" s="209"/>
      <c r="P16" s="201"/>
      <c r="Q16" s="69" t="s">
        <v>142</v>
      </c>
      <c r="R16" s="73"/>
      <c r="S16" s="72"/>
      <c r="T16" s="72"/>
      <c r="U16" s="70"/>
      <c r="V16" s="71"/>
      <c r="W16" s="70"/>
      <c r="X16" s="70"/>
      <c r="Y16" s="70"/>
      <c r="Z16" s="70"/>
      <c r="AA16" s="69"/>
      <c r="AB16" s="75"/>
      <c r="AC16" s="75"/>
      <c r="AD16" s="67"/>
      <c r="AE16" s="67"/>
      <c r="AF16" s="67"/>
      <c r="AG16" s="67"/>
      <c r="AH16" s="194"/>
    </row>
    <row r="17" spans="1:34" ht="13.15" customHeight="1" x14ac:dyDescent="0.2">
      <c r="A17" s="210"/>
      <c r="B17" s="194"/>
      <c r="C17" s="215"/>
      <c r="D17" s="210"/>
      <c r="E17" s="194"/>
      <c r="F17" s="215"/>
      <c r="G17" s="210"/>
      <c r="H17" s="210"/>
      <c r="I17" s="211"/>
      <c r="J17" s="211"/>
      <c r="K17" s="210"/>
      <c r="L17" s="210"/>
      <c r="M17" s="210"/>
      <c r="N17" s="210"/>
      <c r="O17" s="209"/>
      <c r="P17" s="201"/>
      <c r="Q17" s="69" t="s">
        <v>140</v>
      </c>
      <c r="R17" s="73"/>
      <c r="S17" s="72"/>
      <c r="T17" s="72"/>
      <c r="U17" s="70"/>
      <c r="V17" s="71"/>
      <c r="W17" s="70"/>
      <c r="X17" s="70"/>
      <c r="Y17" s="70"/>
      <c r="Z17" s="70"/>
      <c r="AA17" s="69"/>
      <c r="AB17" s="75"/>
      <c r="AC17" s="75"/>
      <c r="AD17" s="67"/>
      <c r="AE17" s="67"/>
      <c r="AF17" s="67"/>
      <c r="AG17" s="67"/>
      <c r="AH17" s="194"/>
    </row>
    <row r="18" spans="1:34" ht="13.15" customHeight="1" x14ac:dyDescent="0.2">
      <c r="A18" s="210"/>
      <c r="B18" s="194"/>
      <c r="C18" s="215"/>
      <c r="D18" s="210"/>
      <c r="E18" s="194"/>
      <c r="F18" s="215"/>
      <c r="G18" s="210"/>
      <c r="H18" s="210"/>
      <c r="I18" s="211"/>
      <c r="J18" s="211"/>
      <c r="K18" s="210"/>
      <c r="L18" s="210"/>
      <c r="M18" s="210"/>
      <c r="N18" s="210"/>
      <c r="O18" s="209"/>
      <c r="P18" s="201"/>
      <c r="Q18" s="69" t="s">
        <v>157</v>
      </c>
      <c r="R18" s="73"/>
      <c r="S18" s="72"/>
      <c r="T18" s="72"/>
      <c r="U18" s="70"/>
      <c r="V18" s="71"/>
      <c r="W18" s="70"/>
      <c r="X18" s="70"/>
      <c r="Y18" s="70"/>
      <c r="Z18" s="70"/>
      <c r="AA18" s="69"/>
      <c r="AB18" s="75"/>
      <c r="AC18" s="75"/>
      <c r="AD18" s="67"/>
      <c r="AE18" s="67"/>
      <c r="AF18" s="67"/>
      <c r="AG18" s="67"/>
      <c r="AH18" s="194"/>
    </row>
    <row r="19" spans="1:34" ht="13.15" customHeight="1" x14ac:dyDescent="0.2">
      <c r="A19" s="210"/>
      <c r="B19" s="194"/>
      <c r="C19" s="215"/>
      <c r="D19" s="210"/>
      <c r="E19" s="194"/>
      <c r="F19" s="215"/>
      <c r="G19" s="210"/>
      <c r="H19" s="210"/>
      <c r="I19" s="211"/>
      <c r="J19" s="211"/>
      <c r="K19" s="210"/>
      <c r="L19" s="210"/>
      <c r="M19" s="210"/>
      <c r="N19" s="210"/>
      <c r="O19" s="209"/>
      <c r="P19" s="201"/>
      <c r="Q19" s="69"/>
      <c r="R19" s="73"/>
      <c r="S19" s="72"/>
      <c r="T19" s="72"/>
      <c r="U19" s="70"/>
      <c r="V19" s="71"/>
      <c r="W19" s="70"/>
      <c r="X19" s="70"/>
      <c r="Y19" s="70"/>
      <c r="Z19" s="70"/>
      <c r="AA19" s="69"/>
      <c r="AB19" s="75"/>
      <c r="AC19" s="75"/>
      <c r="AD19" s="67"/>
      <c r="AE19" s="67"/>
      <c r="AF19" s="67"/>
      <c r="AG19" s="67"/>
      <c r="AH19" s="194"/>
    </row>
    <row r="20" spans="1:34" ht="13.15" customHeight="1" x14ac:dyDescent="0.2">
      <c r="A20" s="210"/>
      <c r="B20" s="194"/>
      <c r="C20" s="215"/>
      <c r="D20" s="210"/>
      <c r="E20" s="194"/>
      <c r="F20" s="215"/>
      <c r="G20" s="210"/>
      <c r="H20" s="210"/>
      <c r="I20" s="211"/>
      <c r="J20" s="211"/>
      <c r="K20" s="210"/>
      <c r="L20" s="210"/>
      <c r="M20" s="210"/>
      <c r="N20" s="210"/>
      <c r="O20" s="209"/>
      <c r="P20" s="201"/>
      <c r="Q20" s="69"/>
      <c r="R20" s="73"/>
      <c r="S20" s="72"/>
      <c r="T20" s="72"/>
      <c r="U20" s="70"/>
      <c r="V20" s="71"/>
      <c r="W20" s="70"/>
      <c r="X20" s="70"/>
      <c r="Y20" s="70"/>
      <c r="Z20" s="70"/>
      <c r="AA20" s="69"/>
      <c r="AB20" s="68"/>
      <c r="AC20" s="68"/>
      <c r="AD20" s="67"/>
      <c r="AE20" s="67"/>
      <c r="AF20" s="67"/>
      <c r="AG20" s="67"/>
      <c r="AH20" s="194"/>
    </row>
    <row r="21" spans="1:34" ht="13.15" customHeight="1" x14ac:dyDescent="0.2">
      <c r="A21" s="210"/>
      <c r="B21" s="194"/>
      <c r="C21" s="215"/>
      <c r="D21" s="210"/>
      <c r="E21" s="194"/>
      <c r="F21" s="215"/>
      <c r="G21" s="210"/>
      <c r="H21" s="210"/>
      <c r="I21" s="211"/>
      <c r="J21" s="211"/>
      <c r="K21" s="210"/>
      <c r="L21" s="210"/>
      <c r="M21" s="210"/>
      <c r="N21" s="210"/>
      <c r="O21" s="209"/>
      <c r="P21" s="201"/>
      <c r="Q21" s="69"/>
      <c r="R21" s="73"/>
      <c r="S21" s="72"/>
      <c r="T21" s="72"/>
      <c r="U21" s="70"/>
      <c r="V21" s="71"/>
      <c r="W21" s="70"/>
      <c r="X21" s="70"/>
      <c r="Y21" s="70"/>
      <c r="Z21" s="70"/>
      <c r="AA21" s="69"/>
      <c r="AB21" s="68"/>
      <c r="AC21" s="68"/>
      <c r="AD21" s="67"/>
      <c r="AE21" s="67"/>
      <c r="AF21" s="67"/>
      <c r="AG21" s="67"/>
      <c r="AH21" s="194"/>
    </row>
    <row r="22" spans="1:34" ht="13.15" customHeight="1" x14ac:dyDescent="0.2">
      <c r="A22" s="210"/>
      <c r="B22" s="194"/>
      <c r="C22" s="215"/>
      <c r="D22" s="210"/>
      <c r="E22" s="194"/>
      <c r="F22" s="215"/>
      <c r="G22" s="210"/>
      <c r="H22" s="210"/>
      <c r="I22" s="211"/>
      <c r="J22" s="211"/>
      <c r="K22" s="210"/>
      <c r="L22" s="210"/>
      <c r="M22" s="210"/>
      <c r="N22" s="210"/>
      <c r="O22" s="209"/>
      <c r="P22" s="201"/>
      <c r="Q22" s="69"/>
      <c r="R22" s="73"/>
      <c r="S22" s="72"/>
      <c r="T22" s="72"/>
      <c r="U22" s="70"/>
      <c r="V22" s="71"/>
      <c r="W22" s="70"/>
      <c r="X22" s="70"/>
      <c r="Y22" s="70"/>
      <c r="Z22" s="70"/>
      <c r="AA22" s="69"/>
      <c r="AB22" s="68"/>
      <c r="AC22" s="68"/>
      <c r="AD22" s="67"/>
      <c r="AE22" s="67"/>
      <c r="AF22" s="67"/>
      <c r="AG22" s="67"/>
      <c r="AH22" s="194"/>
    </row>
    <row r="23" spans="1:34" ht="13.15" customHeight="1" x14ac:dyDescent="0.2">
      <c r="A23" s="210"/>
      <c r="B23" s="194"/>
      <c r="C23" s="215"/>
      <c r="D23" s="210"/>
      <c r="E23" s="194"/>
      <c r="F23" s="215"/>
      <c r="G23" s="210"/>
      <c r="H23" s="210"/>
      <c r="I23" s="211"/>
      <c r="J23" s="211"/>
      <c r="K23" s="210"/>
      <c r="L23" s="210"/>
      <c r="M23" s="210"/>
      <c r="N23" s="210"/>
      <c r="O23" s="209"/>
      <c r="P23" s="201"/>
      <c r="Q23" s="69"/>
      <c r="R23" s="73"/>
      <c r="S23" s="72"/>
      <c r="T23" s="72"/>
      <c r="U23" s="70"/>
      <c r="V23" s="71"/>
      <c r="W23" s="70"/>
      <c r="X23" s="70"/>
      <c r="Y23" s="70"/>
      <c r="Z23" s="70"/>
      <c r="AA23" s="69"/>
      <c r="AB23" s="68"/>
      <c r="AC23" s="68"/>
      <c r="AD23" s="67"/>
      <c r="AE23" s="67"/>
      <c r="AF23" s="67"/>
      <c r="AG23" s="67"/>
      <c r="AH23" s="194"/>
    </row>
    <row r="24" spans="1:34" ht="13.15" customHeight="1" x14ac:dyDescent="0.2">
      <c r="A24" s="210"/>
      <c r="B24" s="194" t="s">
        <v>162</v>
      </c>
      <c r="C24" s="221"/>
      <c r="D24" s="210" t="e">
        <f ca="1">_xlfn.DISPIMG("ID_AEF69AAD751D40EB98B82C3A832284D0",1)</f>
        <v>#NAME?</v>
      </c>
      <c r="E24" s="194" t="s">
        <v>150</v>
      </c>
      <c r="F24" s="215">
        <v>3</v>
      </c>
      <c r="G24" s="210"/>
      <c r="H24" s="210"/>
      <c r="I24" s="211"/>
      <c r="J24" s="211"/>
      <c r="K24" s="210">
        <v>417</v>
      </c>
      <c r="L24" s="210"/>
      <c r="M24" s="210">
        <v>86</v>
      </c>
      <c r="N24" s="210" t="s">
        <v>161</v>
      </c>
      <c r="O24" s="209"/>
      <c r="P24" s="201"/>
      <c r="Q24" s="69" t="s">
        <v>148</v>
      </c>
      <c r="R24" s="74" t="s">
        <v>147</v>
      </c>
      <c r="S24" s="72" t="s">
        <v>138</v>
      </c>
      <c r="T24" s="72" t="s">
        <v>137</v>
      </c>
      <c r="U24" s="70" t="s">
        <v>146</v>
      </c>
      <c r="V24" s="71">
        <v>1</v>
      </c>
      <c r="W24" s="70">
        <v>800</v>
      </c>
      <c r="X24" s="70">
        <v>500</v>
      </c>
      <c r="Y24" s="70">
        <v>410</v>
      </c>
      <c r="Z24" s="70">
        <v>0.55000000000000004</v>
      </c>
      <c r="AA24" s="69">
        <f>Z24*Y24*X24*W24*7.85/1000000000</f>
        <v>0.70807000000000009</v>
      </c>
      <c r="AB24" s="75">
        <f>AA24*35000</f>
        <v>24782.450000000004</v>
      </c>
      <c r="AC24" s="75">
        <v>60</v>
      </c>
      <c r="AD24" s="67"/>
      <c r="AE24" s="67"/>
      <c r="AF24" s="67"/>
      <c r="AG24" s="67"/>
      <c r="AH24" s="194"/>
    </row>
    <row r="25" spans="1:34" ht="13.15" customHeight="1" x14ac:dyDescent="0.2">
      <c r="A25" s="210"/>
      <c r="B25" s="194"/>
      <c r="C25" s="215"/>
      <c r="D25" s="210"/>
      <c r="E25" s="194"/>
      <c r="F25" s="215"/>
      <c r="G25" s="210"/>
      <c r="H25" s="210"/>
      <c r="I25" s="211"/>
      <c r="J25" s="211"/>
      <c r="K25" s="210"/>
      <c r="L25" s="210"/>
      <c r="M25" s="210"/>
      <c r="N25" s="210"/>
      <c r="O25" s="209"/>
      <c r="P25" s="201"/>
      <c r="Q25" s="69" t="s">
        <v>145</v>
      </c>
      <c r="R25" s="73" t="s">
        <v>154</v>
      </c>
      <c r="S25" s="72" t="s">
        <v>138</v>
      </c>
      <c r="T25" s="72" t="s">
        <v>137</v>
      </c>
      <c r="U25" s="70" t="s">
        <v>146</v>
      </c>
      <c r="V25" s="71">
        <v>1</v>
      </c>
      <c r="W25" s="70">
        <v>750</v>
      </c>
      <c r="X25" s="70">
        <v>500</v>
      </c>
      <c r="Y25" s="70">
        <v>410</v>
      </c>
      <c r="Z25" s="70">
        <v>0.55000000000000004</v>
      </c>
      <c r="AA25" s="69">
        <f>Z25*Y25*X25*W25*7.85/1000000000</f>
        <v>0.66381562500000013</v>
      </c>
      <c r="AB25" s="75">
        <f>AA25*35000</f>
        <v>23233.546875000004</v>
      </c>
      <c r="AC25" s="75">
        <v>54</v>
      </c>
      <c r="AD25" s="67"/>
      <c r="AE25" s="67"/>
      <c r="AF25" s="67"/>
      <c r="AG25" s="67"/>
      <c r="AH25" s="194"/>
    </row>
    <row r="26" spans="1:34" ht="13.15" customHeight="1" x14ac:dyDescent="0.2">
      <c r="A26" s="210"/>
      <c r="B26" s="194"/>
      <c r="C26" s="215"/>
      <c r="D26" s="210"/>
      <c r="E26" s="194"/>
      <c r="F26" s="215"/>
      <c r="G26" s="210"/>
      <c r="H26" s="210"/>
      <c r="I26" s="211"/>
      <c r="J26" s="211"/>
      <c r="K26" s="210"/>
      <c r="L26" s="210"/>
      <c r="M26" s="210"/>
      <c r="N26" s="210"/>
      <c r="O26" s="209"/>
      <c r="P26" s="201"/>
      <c r="Q26" s="69" t="s">
        <v>142</v>
      </c>
      <c r="R26" s="73" t="s">
        <v>144</v>
      </c>
      <c r="S26" s="72" t="s">
        <v>138</v>
      </c>
      <c r="T26" s="72" t="s">
        <v>137</v>
      </c>
      <c r="U26" s="70" t="s">
        <v>143</v>
      </c>
      <c r="V26" s="71">
        <v>1</v>
      </c>
      <c r="W26" s="70">
        <v>750</v>
      </c>
      <c r="X26" s="70">
        <v>500</v>
      </c>
      <c r="Y26" s="70">
        <v>290</v>
      </c>
      <c r="Z26" s="70">
        <v>0.7</v>
      </c>
      <c r="AA26" s="69">
        <f>Z26*Y26*X26*W26*7.85/1000000000</f>
        <v>0.59758124999999995</v>
      </c>
      <c r="AB26" s="75">
        <f>AA26*35000</f>
        <v>20915.34375</v>
      </c>
      <c r="AC26" s="75">
        <v>54</v>
      </c>
      <c r="AD26" s="67"/>
      <c r="AE26" s="67"/>
      <c r="AF26" s="67"/>
      <c r="AG26" s="67"/>
      <c r="AH26" s="194"/>
    </row>
    <row r="27" spans="1:34" ht="13.15" customHeight="1" x14ac:dyDescent="0.2">
      <c r="A27" s="210"/>
      <c r="B27" s="194"/>
      <c r="C27" s="215"/>
      <c r="D27" s="210"/>
      <c r="E27" s="194"/>
      <c r="F27" s="215"/>
      <c r="G27" s="210"/>
      <c r="H27" s="210"/>
      <c r="I27" s="211"/>
      <c r="J27" s="211"/>
      <c r="K27" s="210"/>
      <c r="L27" s="210"/>
      <c r="M27" s="210"/>
      <c r="N27" s="210"/>
      <c r="O27" s="209"/>
      <c r="P27" s="201"/>
      <c r="Q27" s="69" t="s">
        <v>140</v>
      </c>
      <c r="R27" s="73" t="s">
        <v>153</v>
      </c>
      <c r="S27" s="72" t="s">
        <v>138</v>
      </c>
      <c r="T27" s="72" t="s">
        <v>137</v>
      </c>
      <c r="U27" s="70" t="s">
        <v>136</v>
      </c>
      <c r="V27" s="71">
        <v>1</v>
      </c>
      <c r="W27" s="70">
        <v>750</v>
      </c>
      <c r="X27" s="70">
        <v>500</v>
      </c>
      <c r="Y27" s="70">
        <v>260</v>
      </c>
      <c r="Z27" s="70">
        <v>0.7</v>
      </c>
      <c r="AA27" s="69">
        <f>Z27*Y27*X27*W27*7.85/1000000000</f>
        <v>0.53576250000000003</v>
      </c>
      <c r="AB27" s="75">
        <f>AA27*35000</f>
        <v>18751.6875</v>
      </c>
      <c r="AC27" s="75">
        <v>50</v>
      </c>
      <c r="AD27" s="67"/>
      <c r="AE27" s="67"/>
      <c r="AF27" s="67"/>
      <c r="AG27" s="67"/>
      <c r="AH27" s="194"/>
    </row>
    <row r="28" spans="1:34" ht="13.15" customHeight="1" x14ac:dyDescent="0.2">
      <c r="A28" s="210"/>
      <c r="B28" s="194"/>
      <c r="C28" s="215"/>
      <c r="D28" s="210"/>
      <c r="E28" s="194"/>
      <c r="F28" s="215"/>
      <c r="G28" s="210"/>
      <c r="H28" s="210"/>
      <c r="I28" s="211"/>
      <c r="J28" s="211"/>
      <c r="K28" s="210"/>
      <c r="L28" s="210"/>
      <c r="M28" s="210"/>
      <c r="N28" s="210"/>
      <c r="O28" s="209"/>
      <c r="P28" s="201"/>
      <c r="Q28" s="69" t="s">
        <v>157</v>
      </c>
      <c r="R28" s="73" t="s">
        <v>160</v>
      </c>
      <c r="S28" s="72" t="s">
        <v>138</v>
      </c>
      <c r="T28" s="72" t="s">
        <v>137</v>
      </c>
      <c r="U28" s="70" t="s">
        <v>136</v>
      </c>
      <c r="V28" s="71">
        <v>1</v>
      </c>
      <c r="W28" s="70">
        <v>750</v>
      </c>
      <c r="X28" s="70">
        <v>500</v>
      </c>
      <c r="Y28" s="70">
        <v>260</v>
      </c>
      <c r="Z28" s="70">
        <v>0.7</v>
      </c>
      <c r="AA28" s="69">
        <f>Z28*Y28*X28*W28*7.85/1000000000</f>
        <v>0.53576250000000003</v>
      </c>
      <c r="AB28" s="75">
        <f>AA28*35000</f>
        <v>18751.6875</v>
      </c>
      <c r="AC28" s="75">
        <v>56</v>
      </c>
      <c r="AD28" s="67"/>
      <c r="AE28" s="67"/>
      <c r="AF28" s="67"/>
      <c r="AG28" s="67"/>
      <c r="AH28" s="194"/>
    </row>
    <row r="29" spans="1:34" ht="13.15" customHeight="1" x14ac:dyDescent="0.2">
      <c r="A29" s="210"/>
      <c r="B29" s="194"/>
      <c r="C29" s="215"/>
      <c r="D29" s="210"/>
      <c r="E29" s="194"/>
      <c r="F29" s="215"/>
      <c r="G29" s="210"/>
      <c r="H29" s="210"/>
      <c r="I29" s="211"/>
      <c r="J29" s="211"/>
      <c r="K29" s="210"/>
      <c r="L29" s="210"/>
      <c r="M29" s="210"/>
      <c r="N29" s="210"/>
      <c r="O29" s="209"/>
      <c r="P29" s="201"/>
      <c r="Q29" s="69"/>
      <c r="R29" s="73"/>
      <c r="S29" s="72"/>
      <c r="T29" s="72"/>
      <c r="U29" s="70"/>
      <c r="V29" s="71"/>
      <c r="W29" s="70"/>
      <c r="X29" s="70"/>
      <c r="Y29" s="70"/>
      <c r="Z29" s="70"/>
      <c r="AA29" s="69"/>
      <c r="AB29" s="68"/>
      <c r="AC29" s="68"/>
      <c r="AD29" s="67"/>
      <c r="AE29" s="67"/>
      <c r="AF29" s="67"/>
      <c r="AG29" s="67"/>
      <c r="AH29" s="194"/>
    </row>
    <row r="30" spans="1:34" ht="13.15" customHeight="1" x14ac:dyDescent="0.2">
      <c r="A30" s="210"/>
      <c r="B30" s="194"/>
      <c r="C30" s="215"/>
      <c r="D30" s="210"/>
      <c r="E30" s="194"/>
      <c r="F30" s="215"/>
      <c r="G30" s="210"/>
      <c r="H30" s="210"/>
      <c r="I30" s="211"/>
      <c r="J30" s="211"/>
      <c r="K30" s="210"/>
      <c r="L30" s="210"/>
      <c r="M30" s="210"/>
      <c r="N30" s="210"/>
      <c r="O30" s="209"/>
      <c r="P30" s="201"/>
      <c r="Q30" s="69"/>
      <c r="R30" s="73"/>
      <c r="S30" s="72"/>
      <c r="T30" s="72"/>
      <c r="U30" s="70"/>
      <c r="V30" s="71"/>
      <c r="W30" s="70"/>
      <c r="X30" s="70"/>
      <c r="Y30" s="70"/>
      <c r="Z30" s="70"/>
      <c r="AA30" s="69"/>
      <c r="AB30" s="68"/>
      <c r="AC30" s="68"/>
      <c r="AD30" s="67"/>
      <c r="AE30" s="67"/>
      <c r="AF30" s="67"/>
      <c r="AG30" s="67"/>
      <c r="AH30" s="194"/>
    </row>
    <row r="31" spans="1:34" ht="13.15" customHeight="1" x14ac:dyDescent="0.2">
      <c r="A31" s="210"/>
      <c r="B31" s="194"/>
      <c r="C31" s="215"/>
      <c r="D31" s="210"/>
      <c r="E31" s="194"/>
      <c r="F31" s="215"/>
      <c r="G31" s="210"/>
      <c r="H31" s="210"/>
      <c r="I31" s="211"/>
      <c r="J31" s="211"/>
      <c r="K31" s="210"/>
      <c r="L31" s="210"/>
      <c r="M31" s="210"/>
      <c r="N31" s="210"/>
      <c r="O31" s="209"/>
      <c r="P31" s="201"/>
      <c r="Q31" s="69"/>
      <c r="R31" s="73"/>
      <c r="S31" s="72"/>
      <c r="T31" s="72"/>
      <c r="U31" s="70"/>
      <c r="V31" s="71"/>
      <c r="W31" s="70"/>
      <c r="X31" s="70"/>
      <c r="Y31" s="70"/>
      <c r="Z31" s="70"/>
      <c r="AA31" s="69"/>
      <c r="AB31" s="68"/>
      <c r="AC31" s="68"/>
      <c r="AD31" s="67"/>
      <c r="AE31" s="67"/>
      <c r="AF31" s="67"/>
      <c r="AG31" s="67"/>
      <c r="AH31" s="194"/>
    </row>
    <row r="32" spans="1:34" ht="13.15" customHeight="1" x14ac:dyDescent="0.2">
      <c r="A32" s="210"/>
      <c r="B32" s="194"/>
      <c r="C32" s="215"/>
      <c r="D32" s="210"/>
      <c r="E32" s="194"/>
      <c r="F32" s="215"/>
      <c r="G32" s="210"/>
      <c r="H32" s="210"/>
      <c r="I32" s="211"/>
      <c r="J32" s="211"/>
      <c r="K32" s="210"/>
      <c r="L32" s="210"/>
      <c r="M32" s="210"/>
      <c r="N32" s="210"/>
      <c r="O32" s="209"/>
      <c r="P32" s="201"/>
      <c r="Q32" s="69"/>
      <c r="R32" s="73"/>
      <c r="S32" s="72"/>
      <c r="T32" s="72"/>
      <c r="U32" s="70"/>
      <c r="V32" s="71"/>
      <c r="W32" s="70"/>
      <c r="X32" s="70"/>
      <c r="Y32" s="70"/>
      <c r="Z32" s="70"/>
      <c r="AA32" s="69"/>
      <c r="AB32" s="68"/>
      <c r="AC32" s="68"/>
      <c r="AD32" s="67"/>
      <c r="AE32" s="67"/>
      <c r="AF32" s="67"/>
      <c r="AG32" s="67"/>
      <c r="AH32" s="194"/>
    </row>
    <row r="33" spans="1:34" ht="13.15" customHeight="1" x14ac:dyDescent="0.2">
      <c r="A33" s="210"/>
      <c r="B33" s="194"/>
      <c r="C33" s="215"/>
      <c r="D33" s="210"/>
      <c r="E33" s="194"/>
      <c r="F33" s="215"/>
      <c r="G33" s="210"/>
      <c r="H33" s="210"/>
      <c r="I33" s="211"/>
      <c r="J33" s="211"/>
      <c r="K33" s="210"/>
      <c r="L33" s="210"/>
      <c r="M33" s="210"/>
      <c r="N33" s="210"/>
      <c r="O33" s="209"/>
      <c r="P33" s="201"/>
      <c r="Q33" s="69"/>
      <c r="R33" s="73"/>
      <c r="S33" s="72"/>
      <c r="T33" s="72"/>
      <c r="U33" s="70"/>
      <c r="V33" s="71"/>
      <c r="W33" s="70"/>
      <c r="Y33" s="70"/>
      <c r="Z33" s="70"/>
      <c r="AA33" s="69"/>
      <c r="AB33" s="68"/>
      <c r="AC33" s="68"/>
      <c r="AD33" s="67"/>
      <c r="AE33" s="67"/>
      <c r="AF33" s="67"/>
      <c r="AG33" s="67"/>
      <c r="AH33" s="194"/>
    </row>
    <row r="34" spans="1:34" ht="13.15" customHeight="1" x14ac:dyDescent="0.2">
      <c r="A34" s="210"/>
      <c r="B34" s="194" t="s">
        <v>159</v>
      </c>
      <c r="C34" s="215"/>
      <c r="D34" s="210" t="e">
        <f ca="1">_xlfn.DISPIMG("ID_DF08B43C1060461CA47CDBFE376200BD",1)</f>
        <v>#NAME?</v>
      </c>
      <c r="E34" s="194" t="s">
        <v>150</v>
      </c>
      <c r="F34" s="215">
        <v>3</v>
      </c>
      <c r="G34" s="210"/>
      <c r="H34" s="210"/>
      <c r="I34" s="211"/>
      <c r="J34" s="211" t="s">
        <v>158</v>
      </c>
      <c r="K34" s="210"/>
      <c r="L34" s="210"/>
      <c r="M34" s="210"/>
      <c r="N34" s="210"/>
      <c r="O34" s="209"/>
      <c r="P34" s="201"/>
      <c r="Q34" s="69" t="s">
        <v>148</v>
      </c>
      <c r="R34" s="74"/>
      <c r="S34" s="72"/>
      <c r="T34" s="72"/>
      <c r="U34" s="70"/>
      <c r="V34" s="71"/>
      <c r="W34" s="70"/>
      <c r="X34" s="70"/>
      <c r="Y34" s="70"/>
      <c r="Z34" s="70"/>
      <c r="AA34" s="69"/>
      <c r="AB34" s="75"/>
      <c r="AC34" s="75"/>
      <c r="AD34" s="67"/>
      <c r="AE34" s="67"/>
      <c r="AF34" s="67"/>
      <c r="AG34" s="67"/>
      <c r="AH34" s="194"/>
    </row>
    <row r="35" spans="1:34" ht="13.15" customHeight="1" x14ac:dyDescent="0.2">
      <c r="A35" s="210"/>
      <c r="B35" s="194"/>
      <c r="C35" s="215"/>
      <c r="D35" s="210"/>
      <c r="E35" s="194"/>
      <c r="F35" s="215"/>
      <c r="G35" s="210"/>
      <c r="H35" s="210"/>
      <c r="I35" s="211"/>
      <c r="J35" s="211"/>
      <c r="K35" s="210"/>
      <c r="L35" s="210"/>
      <c r="M35" s="210"/>
      <c r="N35" s="210"/>
      <c r="O35" s="209"/>
      <c r="P35" s="201"/>
      <c r="Q35" s="69" t="s">
        <v>145</v>
      </c>
      <c r="R35" s="73"/>
      <c r="S35" s="72"/>
      <c r="T35" s="72"/>
      <c r="U35" s="70"/>
      <c r="V35" s="71"/>
      <c r="W35" s="70"/>
      <c r="X35" s="70"/>
      <c r="Y35" s="70"/>
      <c r="Z35" s="70"/>
      <c r="AA35" s="69"/>
      <c r="AB35" s="75"/>
      <c r="AC35" s="75"/>
      <c r="AD35" s="67"/>
      <c r="AE35" s="67"/>
      <c r="AF35" s="67"/>
      <c r="AG35" s="67"/>
      <c r="AH35" s="194"/>
    </row>
    <row r="36" spans="1:34" ht="13.15" customHeight="1" x14ac:dyDescent="0.2">
      <c r="A36" s="210"/>
      <c r="B36" s="194"/>
      <c r="C36" s="215"/>
      <c r="D36" s="210"/>
      <c r="E36" s="194"/>
      <c r="F36" s="215"/>
      <c r="G36" s="210"/>
      <c r="H36" s="210"/>
      <c r="I36" s="211"/>
      <c r="J36" s="211"/>
      <c r="K36" s="210"/>
      <c r="L36" s="210"/>
      <c r="M36" s="210"/>
      <c r="N36" s="210"/>
      <c r="O36" s="209"/>
      <c r="P36" s="201"/>
      <c r="Q36" s="69" t="s">
        <v>142</v>
      </c>
      <c r="R36" s="73"/>
      <c r="S36" s="72"/>
      <c r="T36" s="72"/>
      <c r="U36" s="70"/>
      <c r="V36" s="71"/>
      <c r="W36" s="70"/>
      <c r="X36" s="70"/>
      <c r="Y36" s="70"/>
      <c r="Z36" s="70"/>
      <c r="AA36" s="69"/>
      <c r="AB36" s="75"/>
      <c r="AC36" s="75"/>
      <c r="AD36" s="67"/>
      <c r="AE36" s="67"/>
      <c r="AF36" s="67"/>
      <c r="AG36" s="67"/>
      <c r="AH36" s="194"/>
    </row>
    <row r="37" spans="1:34" ht="13.15" customHeight="1" x14ac:dyDescent="0.2">
      <c r="A37" s="210"/>
      <c r="B37" s="194"/>
      <c r="C37" s="215"/>
      <c r="D37" s="210"/>
      <c r="E37" s="194"/>
      <c r="F37" s="215"/>
      <c r="G37" s="210"/>
      <c r="H37" s="210"/>
      <c r="I37" s="211"/>
      <c r="J37" s="211"/>
      <c r="K37" s="210"/>
      <c r="L37" s="210"/>
      <c r="M37" s="210"/>
      <c r="N37" s="210"/>
      <c r="O37" s="209"/>
      <c r="P37" s="201"/>
      <c r="Q37" s="69" t="s">
        <v>140</v>
      </c>
      <c r="R37" s="73"/>
      <c r="S37" s="72"/>
      <c r="T37" s="72"/>
      <c r="U37" s="70"/>
      <c r="V37" s="71"/>
      <c r="W37" s="70"/>
      <c r="X37" s="70"/>
      <c r="Y37" s="70"/>
      <c r="Z37" s="70"/>
      <c r="AA37" s="69"/>
      <c r="AB37" s="75"/>
      <c r="AC37" s="75"/>
      <c r="AD37" s="67"/>
      <c r="AE37" s="67"/>
      <c r="AF37" s="67"/>
      <c r="AG37" s="67"/>
      <c r="AH37" s="194"/>
    </row>
    <row r="38" spans="1:34" ht="13.15" customHeight="1" x14ac:dyDescent="0.2">
      <c r="A38" s="210"/>
      <c r="B38" s="194"/>
      <c r="C38" s="215"/>
      <c r="D38" s="210"/>
      <c r="E38" s="194"/>
      <c r="F38" s="215"/>
      <c r="G38" s="210"/>
      <c r="H38" s="210"/>
      <c r="I38" s="211"/>
      <c r="J38" s="211"/>
      <c r="K38" s="210"/>
      <c r="L38" s="210"/>
      <c r="M38" s="210"/>
      <c r="N38" s="210"/>
      <c r="O38" s="209"/>
      <c r="P38" s="201"/>
      <c r="Q38" s="69" t="s">
        <v>157</v>
      </c>
      <c r="R38" s="73"/>
      <c r="S38" s="72"/>
      <c r="T38" s="72"/>
      <c r="U38" s="70"/>
      <c r="V38" s="71"/>
      <c r="W38" s="70"/>
      <c r="X38" s="70"/>
      <c r="Y38" s="70"/>
      <c r="Z38" s="70"/>
      <c r="AA38" s="69"/>
      <c r="AB38" s="68"/>
      <c r="AC38" s="68"/>
      <c r="AD38" s="67"/>
      <c r="AE38" s="67"/>
      <c r="AF38" s="67"/>
      <c r="AG38" s="67"/>
      <c r="AH38" s="194"/>
    </row>
    <row r="39" spans="1:34" ht="13.15" customHeight="1" x14ac:dyDescent="0.2">
      <c r="A39" s="210"/>
      <c r="B39" s="194"/>
      <c r="C39" s="215"/>
      <c r="D39" s="210"/>
      <c r="E39" s="194"/>
      <c r="F39" s="215"/>
      <c r="G39" s="210"/>
      <c r="H39" s="210"/>
      <c r="I39" s="211"/>
      <c r="J39" s="211"/>
      <c r="K39" s="210"/>
      <c r="L39" s="210"/>
      <c r="M39" s="210"/>
      <c r="N39" s="210"/>
      <c r="O39" s="209"/>
      <c r="P39" s="201"/>
      <c r="Q39" s="69"/>
      <c r="R39" s="73"/>
      <c r="S39" s="72"/>
      <c r="T39" s="72"/>
      <c r="U39" s="70"/>
      <c r="V39" s="71"/>
      <c r="W39" s="70"/>
      <c r="X39" s="70"/>
      <c r="Y39" s="70"/>
      <c r="Z39" s="70"/>
      <c r="AA39" s="69"/>
      <c r="AB39" s="68"/>
      <c r="AC39" s="68"/>
      <c r="AD39" s="67"/>
      <c r="AE39" s="67"/>
      <c r="AF39" s="67"/>
      <c r="AG39" s="67"/>
      <c r="AH39" s="194"/>
    </row>
    <row r="40" spans="1:34" ht="13.15" customHeight="1" x14ac:dyDescent="0.2">
      <c r="A40" s="210"/>
      <c r="B40" s="194"/>
      <c r="C40" s="215"/>
      <c r="D40" s="210"/>
      <c r="E40" s="194"/>
      <c r="F40" s="215"/>
      <c r="G40" s="210"/>
      <c r="H40" s="210"/>
      <c r="I40" s="211"/>
      <c r="J40" s="211"/>
      <c r="K40" s="210"/>
      <c r="L40" s="210"/>
      <c r="M40" s="210"/>
      <c r="N40" s="210"/>
      <c r="O40" s="209"/>
      <c r="P40" s="201"/>
      <c r="Q40" s="69"/>
      <c r="R40" s="73"/>
      <c r="S40" s="72"/>
      <c r="T40" s="72"/>
      <c r="U40" s="70"/>
      <c r="V40" s="71"/>
      <c r="W40" s="70"/>
      <c r="X40" s="70"/>
      <c r="Y40" s="70"/>
      <c r="Z40" s="70"/>
      <c r="AA40" s="69"/>
      <c r="AB40" s="68"/>
      <c r="AC40" s="68"/>
      <c r="AD40" s="67"/>
      <c r="AE40" s="67"/>
      <c r="AF40" s="67"/>
      <c r="AG40" s="67"/>
      <c r="AH40" s="194"/>
    </row>
    <row r="41" spans="1:34" ht="13.15" customHeight="1" x14ac:dyDescent="0.2">
      <c r="A41" s="210"/>
      <c r="B41" s="194"/>
      <c r="C41" s="215"/>
      <c r="D41" s="210"/>
      <c r="E41" s="194"/>
      <c r="F41" s="215"/>
      <c r="G41" s="210"/>
      <c r="H41" s="210"/>
      <c r="I41" s="211"/>
      <c r="J41" s="211"/>
      <c r="K41" s="210"/>
      <c r="L41" s="210"/>
      <c r="M41" s="210"/>
      <c r="N41" s="210"/>
      <c r="O41" s="209"/>
      <c r="P41" s="201"/>
      <c r="Q41" s="69"/>
      <c r="R41" s="73"/>
      <c r="S41" s="72"/>
      <c r="T41" s="72"/>
      <c r="U41" s="70"/>
      <c r="V41" s="71"/>
      <c r="W41" s="70"/>
      <c r="X41" s="70"/>
      <c r="Y41" s="70"/>
      <c r="Z41" s="70"/>
      <c r="AA41" s="69"/>
      <c r="AB41" s="68"/>
      <c r="AC41" s="68"/>
      <c r="AD41" s="67"/>
      <c r="AE41" s="67"/>
      <c r="AF41" s="67"/>
      <c r="AG41" s="67"/>
      <c r="AH41" s="194"/>
    </row>
    <row r="42" spans="1:34" ht="13.15" customHeight="1" x14ac:dyDescent="0.2">
      <c r="A42" s="210"/>
      <c r="B42" s="194"/>
      <c r="C42" s="215"/>
      <c r="D42" s="210"/>
      <c r="E42" s="194"/>
      <c r="F42" s="215"/>
      <c r="G42" s="210"/>
      <c r="H42" s="210"/>
      <c r="I42" s="211"/>
      <c r="J42" s="211"/>
      <c r="K42" s="210"/>
      <c r="L42" s="210"/>
      <c r="M42" s="210"/>
      <c r="N42" s="210"/>
      <c r="O42" s="209"/>
      <c r="P42" s="201"/>
      <c r="Q42" s="69"/>
      <c r="R42" s="73"/>
      <c r="S42" s="72"/>
      <c r="T42" s="72"/>
      <c r="U42" s="70"/>
      <c r="V42" s="71"/>
      <c r="W42" s="70"/>
      <c r="X42" s="70"/>
      <c r="Y42" s="70"/>
      <c r="Z42" s="70"/>
      <c r="AA42" s="69"/>
      <c r="AB42" s="68"/>
      <c r="AC42" s="68"/>
      <c r="AD42" s="67"/>
      <c r="AE42" s="67"/>
      <c r="AF42" s="67"/>
      <c r="AG42" s="67"/>
      <c r="AH42" s="194"/>
    </row>
    <row r="43" spans="1:34" ht="13.15" customHeight="1" x14ac:dyDescent="0.2">
      <c r="A43" s="210"/>
      <c r="B43" s="194"/>
      <c r="C43" s="215"/>
      <c r="D43" s="210"/>
      <c r="E43" s="194"/>
      <c r="F43" s="215"/>
      <c r="G43" s="210"/>
      <c r="H43" s="210"/>
      <c r="I43" s="211"/>
      <c r="J43" s="211"/>
      <c r="K43" s="210"/>
      <c r="L43" s="210"/>
      <c r="M43" s="210"/>
      <c r="N43" s="210"/>
      <c r="O43" s="209"/>
      <c r="P43" s="201"/>
      <c r="Q43" s="69"/>
      <c r="R43" s="73"/>
      <c r="S43" s="72"/>
      <c r="T43" s="72"/>
      <c r="U43" s="70"/>
      <c r="V43" s="71"/>
      <c r="W43" s="70"/>
      <c r="X43" s="70"/>
      <c r="Y43" s="70"/>
      <c r="Z43" s="70"/>
      <c r="AA43" s="69"/>
      <c r="AB43" s="68"/>
      <c r="AC43" s="68"/>
      <c r="AD43" s="67"/>
      <c r="AE43" s="67"/>
      <c r="AF43" s="67"/>
      <c r="AG43" s="67"/>
      <c r="AH43" s="194"/>
    </row>
    <row r="44" spans="1:34" ht="13.15" customHeight="1" x14ac:dyDescent="0.2">
      <c r="A44" s="210"/>
      <c r="B44" s="194" t="s">
        <v>156</v>
      </c>
      <c r="C44" s="215"/>
      <c r="D44" s="210" t="e">
        <f ca="1">_xlfn.DISPIMG("ID_7D95CA3A68794DB59CE33E26709A0556",1)</f>
        <v>#NAME?</v>
      </c>
      <c r="E44" s="194" t="s">
        <v>150</v>
      </c>
      <c r="F44" s="215">
        <v>3</v>
      </c>
      <c r="G44" s="210"/>
      <c r="H44" s="210"/>
      <c r="I44" s="211"/>
      <c r="J44" s="214" t="e">
        <f ca="1">_xlfn.DISPIMG("ID_6A86081F760A4CDF8B3F24CFF6540EE8",1)</f>
        <v>#NAME?</v>
      </c>
      <c r="K44" s="210">
        <v>321</v>
      </c>
      <c r="L44" s="210"/>
      <c r="M44" s="210">
        <v>83</v>
      </c>
      <c r="N44" s="210" t="s">
        <v>155</v>
      </c>
      <c r="O44" s="209"/>
      <c r="P44" s="201"/>
      <c r="Q44" s="69" t="s">
        <v>148</v>
      </c>
      <c r="R44" s="74" t="s">
        <v>147</v>
      </c>
      <c r="S44" s="72" t="s">
        <v>138</v>
      </c>
      <c r="T44" s="72" t="s">
        <v>137</v>
      </c>
      <c r="U44" s="70" t="s">
        <v>146</v>
      </c>
      <c r="V44" s="71">
        <v>1</v>
      </c>
      <c r="W44" s="70">
        <v>720</v>
      </c>
      <c r="X44" s="70">
        <v>500</v>
      </c>
      <c r="Y44" s="70">
        <v>410</v>
      </c>
      <c r="Z44" s="70">
        <v>0.55000000000000004</v>
      </c>
      <c r="AA44" s="69">
        <f>Z44*Y44*X44*W44*7.85/1000000000</f>
        <v>0.63726300000000013</v>
      </c>
      <c r="AB44" s="75">
        <f>AA44*35000</f>
        <v>22304.205000000005</v>
      </c>
      <c r="AC44" s="75">
        <v>50</v>
      </c>
      <c r="AD44" s="67"/>
      <c r="AE44" s="67"/>
      <c r="AF44" s="67"/>
      <c r="AG44" s="67"/>
      <c r="AH44" s="194"/>
    </row>
    <row r="45" spans="1:34" ht="13.15" customHeight="1" x14ac:dyDescent="0.2">
      <c r="A45" s="210"/>
      <c r="B45" s="194"/>
      <c r="C45" s="215"/>
      <c r="D45" s="210"/>
      <c r="E45" s="194"/>
      <c r="F45" s="215"/>
      <c r="G45" s="210"/>
      <c r="H45" s="210"/>
      <c r="I45" s="211"/>
      <c r="J45" s="211"/>
      <c r="K45" s="210"/>
      <c r="L45" s="210"/>
      <c r="M45" s="210"/>
      <c r="N45" s="210"/>
      <c r="O45" s="209"/>
      <c r="P45" s="201"/>
      <c r="Q45" s="69" t="s">
        <v>145</v>
      </c>
      <c r="R45" s="73" t="s">
        <v>154</v>
      </c>
      <c r="S45" s="72" t="s">
        <v>138</v>
      </c>
      <c r="T45" s="72" t="s">
        <v>137</v>
      </c>
      <c r="U45" s="70" t="s">
        <v>146</v>
      </c>
      <c r="V45" s="71">
        <v>1</v>
      </c>
      <c r="W45" s="70">
        <v>720</v>
      </c>
      <c r="X45" s="70">
        <v>500</v>
      </c>
      <c r="Y45" s="70">
        <v>410</v>
      </c>
      <c r="Z45" s="70">
        <v>0.55000000000000004</v>
      </c>
      <c r="AA45" s="69">
        <f>Z45*Y45*X45*W45*7.85/1000000000</f>
        <v>0.63726300000000013</v>
      </c>
      <c r="AB45" s="75">
        <f>AA45*35000</f>
        <v>22304.205000000005</v>
      </c>
      <c r="AC45" s="75">
        <v>54</v>
      </c>
      <c r="AD45" s="67"/>
      <c r="AE45" s="67"/>
      <c r="AF45" s="67"/>
      <c r="AG45" s="67"/>
      <c r="AH45" s="194"/>
    </row>
    <row r="46" spans="1:34" ht="13.15" customHeight="1" x14ac:dyDescent="0.2">
      <c r="A46" s="210"/>
      <c r="B46" s="194"/>
      <c r="C46" s="215"/>
      <c r="D46" s="210"/>
      <c r="E46" s="194"/>
      <c r="F46" s="215"/>
      <c r="G46" s="210"/>
      <c r="H46" s="210"/>
      <c r="I46" s="211"/>
      <c r="J46" s="211"/>
      <c r="K46" s="210"/>
      <c r="L46" s="210"/>
      <c r="M46" s="210"/>
      <c r="N46" s="210"/>
      <c r="O46" s="209"/>
      <c r="P46" s="201"/>
      <c r="Q46" s="69" t="s">
        <v>142</v>
      </c>
      <c r="R46" s="73" t="s">
        <v>144</v>
      </c>
      <c r="S46" s="72" t="s">
        <v>138</v>
      </c>
      <c r="T46" s="72" t="s">
        <v>137</v>
      </c>
      <c r="U46" s="70" t="s">
        <v>143</v>
      </c>
      <c r="V46" s="71">
        <v>1</v>
      </c>
      <c r="W46" s="70">
        <v>720</v>
      </c>
      <c r="X46" s="70">
        <v>500</v>
      </c>
      <c r="Y46" s="70">
        <v>290</v>
      </c>
      <c r="Z46" s="70">
        <v>0.7</v>
      </c>
      <c r="AA46" s="69">
        <f>Z46*Y46*X46*W46*7.85/1000000000</f>
        <v>0.57367800000000002</v>
      </c>
      <c r="AB46" s="75">
        <f>AA46*35000</f>
        <v>20078.73</v>
      </c>
      <c r="AC46" s="75">
        <v>54</v>
      </c>
      <c r="AD46" s="67"/>
      <c r="AE46" s="67"/>
      <c r="AF46" s="67"/>
      <c r="AG46" s="67"/>
      <c r="AH46" s="194"/>
    </row>
    <row r="47" spans="1:34" ht="13.15" customHeight="1" x14ac:dyDescent="0.2">
      <c r="A47" s="210"/>
      <c r="B47" s="194"/>
      <c r="C47" s="215"/>
      <c r="D47" s="210"/>
      <c r="E47" s="194"/>
      <c r="F47" s="215"/>
      <c r="G47" s="210"/>
      <c r="H47" s="210"/>
      <c r="I47" s="211"/>
      <c r="J47" s="211"/>
      <c r="K47" s="210"/>
      <c r="L47" s="210"/>
      <c r="M47" s="210"/>
      <c r="N47" s="210"/>
      <c r="O47" s="209"/>
      <c r="P47" s="201"/>
      <c r="Q47" s="69" t="s">
        <v>140</v>
      </c>
      <c r="R47" s="73" t="s">
        <v>153</v>
      </c>
      <c r="S47" s="72" t="s">
        <v>138</v>
      </c>
      <c r="T47" s="72" t="s">
        <v>137</v>
      </c>
      <c r="U47" s="70" t="s">
        <v>136</v>
      </c>
      <c r="V47" s="71">
        <v>1</v>
      </c>
      <c r="W47" s="70">
        <v>720</v>
      </c>
      <c r="X47" s="70">
        <v>500</v>
      </c>
      <c r="Y47" s="70">
        <v>260</v>
      </c>
      <c r="Z47" s="70">
        <v>0.7</v>
      </c>
      <c r="AA47" s="69">
        <f>Z47*Y47*X47*W47*7.85/1000000000</f>
        <v>0.51433200000000001</v>
      </c>
      <c r="AB47" s="75">
        <f>AA47*35000</f>
        <v>18001.62</v>
      </c>
      <c r="AC47" s="75">
        <v>50</v>
      </c>
      <c r="AD47" s="67"/>
      <c r="AE47" s="67"/>
      <c r="AF47" s="67"/>
      <c r="AG47" s="67"/>
      <c r="AH47" s="194"/>
    </row>
    <row r="48" spans="1:34" ht="13.15" customHeight="1" x14ac:dyDescent="0.2">
      <c r="A48" s="210"/>
      <c r="B48" s="194"/>
      <c r="C48" s="215"/>
      <c r="D48" s="210"/>
      <c r="E48" s="194"/>
      <c r="F48" s="215"/>
      <c r="G48" s="210"/>
      <c r="H48" s="210"/>
      <c r="I48" s="211"/>
      <c r="J48" s="211"/>
      <c r="K48" s="210"/>
      <c r="L48" s="210"/>
      <c r="M48" s="210"/>
      <c r="N48" s="210"/>
      <c r="O48" s="209"/>
      <c r="P48" s="201"/>
      <c r="Q48" s="69"/>
      <c r="R48" s="73"/>
      <c r="S48" s="72"/>
      <c r="T48" s="72"/>
      <c r="U48" s="70"/>
      <c r="V48" s="71"/>
      <c r="W48" s="70"/>
      <c r="X48" s="70"/>
      <c r="Y48" s="70"/>
      <c r="Z48" s="70"/>
      <c r="AA48" s="69"/>
      <c r="AB48" s="75"/>
      <c r="AC48" s="75"/>
      <c r="AD48" s="67"/>
      <c r="AE48" s="67"/>
      <c r="AF48" s="67"/>
      <c r="AG48" s="67"/>
      <c r="AH48" s="194"/>
    </row>
    <row r="49" spans="1:34" ht="13.15" customHeight="1" x14ac:dyDescent="0.2">
      <c r="A49" s="210"/>
      <c r="B49" s="194"/>
      <c r="C49" s="215"/>
      <c r="D49" s="210"/>
      <c r="E49" s="194"/>
      <c r="F49" s="215"/>
      <c r="G49" s="210"/>
      <c r="H49" s="210"/>
      <c r="I49" s="211"/>
      <c r="J49" s="211"/>
      <c r="K49" s="210"/>
      <c r="L49" s="210"/>
      <c r="M49" s="210"/>
      <c r="N49" s="210"/>
      <c r="O49" s="209"/>
      <c r="P49" s="201"/>
      <c r="Q49" s="69"/>
      <c r="R49" s="73"/>
      <c r="S49" s="72"/>
      <c r="T49" s="72"/>
      <c r="U49" s="70"/>
      <c r="V49" s="71"/>
      <c r="W49" s="70"/>
      <c r="X49" s="70"/>
      <c r="Y49" s="70"/>
      <c r="Z49" s="70"/>
      <c r="AA49" s="69"/>
      <c r="AB49" s="68"/>
      <c r="AC49" s="68"/>
      <c r="AD49" s="67"/>
      <c r="AE49" s="67"/>
      <c r="AF49" s="67"/>
      <c r="AG49" s="67"/>
      <c r="AH49" s="194"/>
    </row>
    <row r="50" spans="1:34" ht="13.15" customHeight="1" x14ac:dyDescent="0.2">
      <c r="A50" s="210"/>
      <c r="B50" s="194"/>
      <c r="C50" s="215"/>
      <c r="D50" s="210"/>
      <c r="E50" s="194"/>
      <c r="F50" s="215"/>
      <c r="G50" s="210"/>
      <c r="H50" s="210"/>
      <c r="I50" s="211"/>
      <c r="J50" s="211"/>
      <c r="K50" s="210"/>
      <c r="L50" s="210"/>
      <c r="M50" s="210"/>
      <c r="N50" s="210"/>
      <c r="O50" s="209"/>
      <c r="P50" s="201"/>
      <c r="Q50" s="69"/>
      <c r="R50" s="73"/>
      <c r="S50" s="72"/>
      <c r="T50" s="72"/>
      <c r="U50" s="70"/>
      <c r="V50" s="71"/>
      <c r="W50" s="70"/>
      <c r="X50" s="70"/>
      <c r="Y50" s="70"/>
      <c r="Z50" s="70"/>
      <c r="AA50" s="69"/>
      <c r="AB50" s="68"/>
      <c r="AC50" s="68"/>
      <c r="AD50" s="67"/>
      <c r="AE50" s="67"/>
      <c r="AF50" s="67"/>
      <c r="AG50" s="67"/>
      <c r="AH50" s="194"/>
    </row>
    <row r="51" spans="1:34" ht="13.15" customHeight="1" x14ac:dyDescent="0.2">
      <c r="A51" s="210"/>
      <c r="B51" s="194"/>
      <c r="C51" s="215"/>
      <c r="D51" s="210"/>
      <c r="E51" s="194"/>
      <c r="F51" s="215"/>
      <c r="G51" s="210"/>
      <c r="H51" s="210"/>
      <c r="I51" s="211"/>
      <c r="J51" s="211"/>
      <c r="K51" s="210"/>
      <c r="L51" s="210"/>
      <c r="M51" s="210"/>
      <c r="N51" s="210"/>
      <c r="O51" s="209"/>
      <c r="P51" s="201"/>
      <c r="Q51" s="69"/>
      <c r="R51" s="73"/>
      <c r="S51" s="72"/>
      <c r="T51" s="72"/>
      <c r="U51" s="70"/>
      <c r="V51" s="71"/>
      <c r="W51" s="70"/>
      <c r="X51" s="70"/>
      <c r="Y51" s="70"/>
      <c r="Z51" s="70"/>
      <c r="AA51" s="69"/>
      <c r="AB51" s="68"/>
      <c r="AC51" s="68"/>
      <c r="AD51" s="67"/>
      <c r="AE51" s="67"/>
      <c r="AF51" s="67"/>
      <c r="AG51" s="67"/>
      <c r="AH51" s="194"/>
    </row>
    <row r="52" spans="1:34" ht="13.15" customHeight="1" x14ac:dyDescent="0.2">
      <c r="A52" s="210"/>
      <c r="B52" s="194"/>
      <c r="C52" s="215"/>
      <c r="D52" s="210"/>
      <c r="E52" s="194"/>
      <c r="F52" s="215"/>
      <c r="G52" s="210"/>
      <c r="H52" s="210"/>
      <c r="I52" s="211"/>
      <c r="J52" s="211"/>
      <c r="K52" s="210"/>
      <c r="L52" s="210"/>
      <c r="M52" s="210"/>
      <c r="N52" s="210"/>
      <c r="O52" s="209"/>
      <c r="P52" s="201"/>
      <c r="Q52" s="69"/>
      <c r="R52" s="73"/>
      <c r="S52" s="72"/>
      <c r="T52" s="72"/>
      <c r="U52" s="70"/>
      <c r="V52" s="71"/>
      <c r="W52" s="70"/>
      <c r="X52" s="70"/>
      <c r="Y52" s="70"/>
      <c r="Z52" s="70"/>
      <c r="AA52" s="69"/>
      <c r="AB52" s="68"/>
      <c r="AC52" s="68"/>
      <c r="AD52" s="67"/>
      <c r="AE52" s="67"/>
      <c r="AF52" s="67"/>
      <c r="AG52" s="67"/>
      <c r="AH52" s="194"/>
    </row>
    <row r="53" spans="1:34" ht="13.15" customHeight="1" x14ac:dyDescent="0.2">
      <c r="A53" s="210"/>
      <c r="B53" s="194"/>
      <c r="C53" s="215"/>
      <c r="D53" s="210"/>
      <c r="E53" s="194"/>
      <c r="F53" s="215"/>
      <c r="G53" s="210"/>
      <c r="H53" s="210"/>
      <c r="I53" s="211"/>
      <c r="J53" s="211"/>
      <c r="K53" s="210"/>
      <c r="L53" s="210"/>
      <c r="M53" s="210"/>
      <c r="N53" s="210"/>
      <c r="O53" s="209"/>
      <c r="P53" s="201"/>
      <c r="Q53" s="69"/>
      <c r="R53" s="73"/>
      <c r="S53" s="72"/>
      <c r="T53" s="72"/>
      <c r="U53" s="70"/>
      <c r="V53" s="71"/>
      <c r="W53" s="70"/>
      <c r="X53" s="70"/>
      <c r="Y53" s="70"/>
      <c r="Z53" s="70"/>
      <c r="AA53" s="69"/>
      <c r="AB53" s="68"/>
      <c r="AC53" s="68"/>
      <c r="AD53" s="67"/>
      <c r="AE53" s="67"/>
      <c r="AF53" s="67"/>
      <c r="AG53" s="67"/>
      <c r="AH53" s="194"/>
    </row>
    <row r="54" spans="1:34" ht="13.15" customHeight="1" x14ac:dyDescent="0.2">
      <c r="A54" s="210"/>
      <c r="B54" s="194" t="s">
        <v>152</v>
      </c>
      <c r="C54" s="215"/>
      <c r="D54" s="210" t="e">
        <f ca="1">_xlfn.DISPIMG("ID_1D8DE37ECAF94BD38ABEF87990F8633F",1)</f>
        <v>#NAME?</v>
      </c>
      <c r="E54" s="194" t="s">
        <v>150</v>
      </c>
      <c r="F54" s="215">
        <v>3</v>
      </c>
      <c r="G54" s="210"/>
      <c r="H54" s="210"/>
      <c r="I54" s="211"/>
      <c r="J54" s="214" t="e">
        <f ca="1">_xlfn.DISPIMG("ID_39A0E4A0987E4BA096179B2346AB613A",1)</f>
        <v>#NAME?</v>
      </c>
      <c r="K54" s="210">
        <v>103</v>
      </c>
      <c r="L54" s="210"/>
      <c r="M54" s="210">
        <v>86</v>
      </c>
      <c r="N54" s="210" t="s">
        <v>149</v>
      </c>
      <c r="O54" s="209"/>
      <c r="P54" s="201"/>
      <c r="Q54" s="69" t="s">
        <v>148</v>
      </c>
      <c r="R54" s="74" t="s">
        <v>147</v>
      </c>
      <c r="S54" s="72" t="s">
        <v>138</v>
      </c>
      <c r="T54" s="72" t="s">
        <v>137</v>
      </c>
      <c r="U54" s="70" t="s">
        <v>146</v>
      </c>
      <c r="V54" s="71">
        <v>1</v>
      </c>
      <c r="W54" s="70">
        <v>500</v>
      </c>
      <c r="X54" s="70">
        <v>500</v>
      </c>
      <c r="Y54" s="70">
        <v>410</v>
      </c>
      <c r="Z54" s="70">
        <v>0.55000000000000004</v>
      </c>
      <c r="AA54" s="69">
        <f>Z54*Y54*X54*W54*7.85/1000000000</f>
        <v>0.44254375000000007</v>
      </c>
      <c r="AB54" s="75">
        <f>AA54*35000</f>
        <v>15489.031250000002</v>
      </c>
      <c r="AC54" s="75">
        <v>56</v>
      </c>
      <c r="AD54" s="67"/>
      <c r="AE54" s="67"/>
      <c r="AF54" s="67"/>
      <c r="AG54" s="67"/>
      <c r="AH54" s="194"/>
    </row>
    <row r="55" spans="1:34" ht="13.15" customHeight="1" x14ac:dyDescent="0.2">
      <c r="A55" s="210"/>
      <c r="B55" s="194"/>
      <c r="C55" s="215"/>
      <c r="D55" s="210"/>
      <c r="E55" s="194"/>
      <c r="F55" s="215"/>
      <c r="G55" s="210"/>
      <c r="H55" s="210"/>
      <c r="I55" s="211"/>
      <c r="J55" s="211"/>
      <c r="K55" s="210"/>
      <c r="L55" s="210"/>
      <c r="M55" s="210"/>
      <c r="N55" s="210"/>
      <c r="O55" s="209"/>
      <c r="P55" s="201"/>
      <c r="Q55" s="69" t="s">
        <v>145</v>
      </c>
      <c r="R55" s="73" t="s">
        <v>144</v>
      </c>
      <c r="S55" s="72" t="s">
        <v>138</v>
      </c>
      <c r="T55" s="72" t="s">
        <v>137</v>
      </c>
      <c r="U55" s="70" t="s">
        <v>143</v>
      </c>
      <c r="V55" s="71">
        <v>1</v>
      </c>
      <c r="W55" s="70">
        <v>500</v>
      </c>
      <c r="X55" s="70">
        <v>500</v>
      </c>
      <c r="Y55" s="70">
        <v>290</v>
      </c>
      <c r="Z55" s="70">
        <v>0.7</v>
      </c>
      <c r="AA55" s="69">
        <f>Z55*Y55*X55*W55*7.85/1000000000</f>
        <v>0.39838750000000001</v>
      </c>
      <c r="AB55" s="75">
        <f>AA55*35000</f>
        <v>13943.5625</v>
      </c>
      <c r="AC55" s="75">
        <v>50</v>
      </c>
      <c r="AD55" s="67"/>
      <c r="AE55" s="67"/>
      <c r="AF55" s="67"/>
      <c r="AG55" s="67"/>
      <c r="AH55" s="194"/>
    </row>
    <row r="56" spans="1:34" ht="13.15" customHeight="1" x14ac:dyDescent="0.2">
      <c r="A56" s="210"/>
      <c r="B56" s="194"/>
      <c r="C56" s="215"/>
      <c r="D56" s="210"/>
      <c r="E56" s="194"/>
      <c r="F56" s="215"/>
      <c r="G56" s="210"/>
      <c r="H56" s="210"/>
      <c r="I56" s="211"/>
      <c r="J56" s="211"/>
      <c r="K56" s="210"/>
      <c r="L56" s="210"/>
      <c r="M56" s="210"/>
      <c r="N56" s="210"/>
      <c r="O56" s="209"/>
      <c r="P56" s="201"/>
      <c r="Q56" s="69" t="s">
        <v>142</v>
      </c>
      <c r="R56" s="73" t="s">
        <v>141</v>
      </c>
      <c r="S56" s="72" t="s">
        <v>138</v>
      </c>
      <c r="T56" s="72" t="s">
        <v>137</v>
      </c>
      <c r="U56" s="70" t="s">
        <v>136</v>
      </c>
      <c r="V56" s="71">
        <v>1</v>
      </c>
      <c r="W56" s="70">
        <v>600</v>
      </c>
      <c r="X56" s="70">
        <v>600</v>
      </c>
      <c r="Y56" s="70">
        <v>260</v>
      </c>
      <c r="Z56" s="70">
        <v>0.7</v>
      </c>
      <c r="AA56" s="69">
        <f>Z56*Y56*X56*W56*7.85/1000000000</f>
        <v>0.51433200000000001</v>
      </c>
      <c r="AB56" s="75">
        <f>AA56*35000</f>
        <v>18001.62</v>
      </c>
      <c r="AC56" s="75">
        <v>50</v>
      </c>
      <c r="AD56" s="67"/>
      <c r="AE56" s="67"/>
      <c r="AF56" s="67"/>
      <c r="AG56" s="67"/>
      <c r="AH56" s="194"/>
    </row>
    <row r="57" spans="1:34" ht="13.15" customHeight="1" x14ac:dyDescent="0.2">
      <c r="A57" s="210"/>
      <c r="B57" s="194"/>
      <c r="C57" s="215"/>
      <c r="D57" s="210"/>
      <c r="E57" s="194"/>
      <c r="F57" s="215"/>
      <c r="G57" s="210"/>
      <c r="H57" s="210"/>
      <c r="I57" s="211"/>
      <c r="J57" s="211"/>
      <c r="K57" s="210"/>
      <c r="L57" s="210"/>
      <c r="M57" s="210"/>
      <c r="N57" s="210"/>
      <c r="O57" s="209"/>
      <c r="P57" s="201"/>
      <c r="Q57" s="69" t="s">
        <v>140</v>
      </c>
      <c r="R57" s="73" t="s">
        <v>139</v>
      </c>
      <c r="S57" s="72" t="s">
        <v>138</v>
      </c>
      <c r="T57" s="72" t="s">
        <v>137</v>
      </c>
      <c r="U57" s="70" t="s">
        <v>136</v>
      </c>
      <c r="V57" s="71">
        <v>1</v>
      </c>
      <c r="W57" s="70">
        <v>600</v>
      </c>
      <c r="X57" s="70">
        <v>600</v>
      </c>
      <c r="Y57" s="70">
        <v>260</v>
      </c>
      <c r="Z57" s="70">
        <v>0.7</v>
      </c>
      <c r="AA57" s="69">
        <f>Z57*Y57*X57*W57*7.85/1000000000</f>
        <v>0.51433200000000001</v>
      </c>
      <c r="AB57" s="75">
        <f>AA57*35000</f>
        <v>18001.62</v>
      </c>
      <c r="AC57" s="75">
        <v>56</v>
      </c>
      <c r="AD57" s="67"/>
      <c r="AE57" s="67"/>
      <c r="AF57" s="67"/>
      <c r="AG57" s="67"/>
      <c r="AH57" s="194"/>
    </row>
    <row r="58" spans="1:34" ht="13.15" customHeight="1" x14ac:dyDescent="0.2">
      <c r="A58" s="210"/>
      <c r="B58" s="194"/>
      <c r="C58" s="215"/>
      <c r="D58" s="210"/>
      <c r="E58" s="194"/>
      <c r="F58" s="215"/>
      <c r="G58" s="210"/>
      <c r="H58" s="210"/>
      <c r="I58" s="211"/>
      <c r="J58" s="211"/>
      <c r="K58" s="210"/>
      <c r="L58" s="210"/>
      <c r="M58" s="210"/>
      <c r="N58" s="210"/>
      <c r="O58" s="209"/>
      <c r="P58" s="201"/>
      <c r="Q58" s="69"/>
      <c r="R58" s="73"/>
      <c r="S58" s="72"/>
      <c r="T58" s="72"/>
      <c r="U58" s="70"/>
      <c r="V58" s="71"/>
      <c r="W58" s="70"/>
      <c r="X58" s="70"/>
      <c r="Y58" s="70"/>
      <c r="Z58" s="70"/>
      <c r="AA58" s="69"/>
      <c r="AB58" s="68"/>
      <c r="AC58" s="68"/>
      <c r="AD58" s="67"/>
      <c r="AE58" s="67"/>
      <c r="AF58" s="67"/>
      <c r="AG58" s="67"/>
      <c r="AH58" s="194"/>
    </row>
    <row r="59" spans="1:34" ht="13.15" customHeight="1" x14ac:dyDescent="0.2">
      <c r="A59" s="210"/>
      <c r="B59" s="194"/>
      <c r="C59" s="215"/>
      <c r="D59" s="210"/>
      <c r="E59" s="194"/>
      <c r="F59" s="215"/>
      <c r="G59" s="210"/>
      <c r="H59" s="210"/>
      <c r="I59" s="211"/>
      <c r="J59" s="211"/>
      <c r="K59" s="210"/>
      <c r="L59" s="210"/>
      <c r="M59" s="210"/>
      <c r="N59" s="210"/>
      <c r="O59" s="209"/>
      <c r="P59" s="201"/>
      <c r="Q59" s="69"/>
      <c r="R59" s="73"/>
      <c r="S59" s="72"/>
      <c r="T59" s="72"/>
      <c r="U59" s="70"/>
      <c r="V59" s="71"/>
      <c r="W59" s="70"/>
      <c r="X59" s="70"/>
      <c r="Y59" s="70"/>
      <c r="Z59" s="70"/>
      <c r="AA59" s="69"/>
      <c r="AB59" s="68"/>
      <c r="AC59" s="68"/>
      <c r="AD59" s="67"/>
      <c r="AE59" s="67"/>
      <c r="AF59" s="67"/>
      <c r="AG59" s="67"/>
      <c r="AH59" s="194"/>
    </row>
    <row r="60" spans="1:34" ht="13.15" customHeight="1" x14ac:dyDescent="0.2">
      <c r="A60" s="210"/>
      <c r="B60" s="194"/>
      <c r="C60" s="215"/>
      <c r="D60" s="210"/>
      <c r="E60" s="194"/>
      <c r="F60" s="215"/>
      <c r="G60" s="210"/>
      <c r="H60" s="210"/>
      <c r="I60" s="211"/>
      <c r="J60" s="211"/>
      <c r="K60" s="210"/>
      <c r="L60" s="210"/>
      <c r="M60" s="210"/>
      <c r="N60" s="210"/>
      <c r="O60" s="209"/>
      <c r="P60" s="201"/>
      <c r="Q60" s="69"/>
      <c r="R60" s="73"/>
      <c r="S60" s="72"/>
      <c r="T60" s="72"/>
      <c r="U60" s="70"/>
      <c r="V60" s="71"/>
      <c r="W60" s="70"/>
      <c r="X60" s="70"/>
      <c r="Y60" s="70"/>
      <c r="Z60" s="70"/>
      <c r="AA60" s="69"/>
      <c r="AB60" s="68"/>
      <c r="AC60" s="68"/>
      <c r="AD60" s="67"/>
      <c r="AE60" s="67"/>
      <c r="AF60" s="67"/>
      <c r="AG60" s="67"/>
      <c r="AH60" s="194"/>
    </row>
    <row r="61" spans="1:34" ht="13.15" customHeight="1" x14ac:dyDescent="0.2">
      <c r="A61" s="210"/>
      <c r="B61" s="194"/>
      <c r="C61" s="215"/>
      <c r="D61" s="210"/>
      <c r="E61" s="194"/>
      <c r="F61" s="215"/>
      <c r="G61" s="210"/>
      <c r="H61" s="210"/>
      <c r="I61" s="211"/>
      <c r="J61" s="211"/>
      <c r="K61" s="210"/>
      <c r="L61" s="210"/>
      <c r="M61" s="210"/>
      <c r="N61" s="210"/>
      <c r="O61" s="209"/>
      <c r="P61" s="201"/>
      <c r="Q61" s="69"/>
      <c r="R61" s="73"/>
      <c r="S61" s="72"/>
      <c r="T61" s="72"/>
      <c r="U61" s="70"/>
      <c r="V61" s="71"/>
      <c r="W61" s="70"/>
      <c r="X61" s="70"/>
      <c r="Y61" s="70"/>
      <c r="Z61" s="70"/>
      <c r="AA61" s="69"/>
      <c r="AB61" s="68"/>
      <c r="AC61" s="68"/>
      <c r="AD61" s="67"/>
      <c r="AE61" s="67"/>
      <c r="AF61" s="67"/>
      <c r="AG61" s="67"/>
      <c r="AH61" s="194"/>
    </row>
    <row r="62" spans="1:34" ht="13.15" customHeight="1" x14ac:dyDescent="0.2">
      <c r="A62" s="210"/>
      <c r="B62" s="194"/>
      <c r="C62" s="215"/>
      <c r="D62" s="210"/>
      <c r="E62" s="194"/>
      <c r="F62" s="215"/>
      <c r="G62" s="210"/>
      <c r="H62" s="210"/>
      <c r="I62" s="211"/>
      <c r="J62" s="211"/>
      <c r="K62" s="210"/>
      <c r="L62" s="210"/>
      <c r="M62" s="210"/>
      <c r="N62" s="210"/>
      <c r="O62" s="209"/>
      <c r="P62" s="201"/>
      <c r="Q62" s="69"/>
      <c r="R62" s="73"/>
      <c r="S62" s="72"/>
      <c r="T62" s="72"/>
      <c r="U62" s="70"/>
      <c r="V62" s="71"/>
      <c r="W62" s="70"/>
      <c r="X62" s="70"/>
      <c r="Y62" s="70"/>
      <c r="Z62" s="70"/>
      <c r="AA62" s="69"/>
      <c r="AB62" s="68"/>
      <c r="AC62" s="68"/>
      <c r="AD62" s="67"/>
      <c r="AE62" s="67"/>
      <c r="AF62" s="67"/>
      <c r="AG62" s="67"/>
      <c r="AH62" s="194"/>
    </row>
    <row r="63" spans="1:34" ht="13.15" customHeight="1" x14ac:dyDescent="0.2">
      <c r="A63" s="210"/>
      <c r="B63" s="194"/>
      <c r="C63" s="215"/>
      <c r="D63" s="210"/>
      <c r="E63" s="194"/>
      <c r="F63" s="215"/>
      <c r="G63" s="210"/>
      <c r="H63" s="210"/>
      <c r="I63" s="211"/>
      <c r="J63" s="211"/>
      <c r="K63" s="210"/>
      <c r="L63" s="210"/>
      <c r="M63" s="210"/>
      <c r="N63" s="210"/>
      <c r="O63" s="209"/>
      <c r="P63" s="201"/>
      <c r="Q63" s="69"/>
      <c r="R63" s="73"/>
      <c r="S63" s="72"/>
      <c r="T63" s="72"/>
      <c r="U63" s="70"/>
      <c r="V63" s="71"/>
      <c r="W63" s="70"/>
      <c r="X63" s="70"/>
      <c r="Y63" s="70"/>
      <c r="Z63" s="70"/>
      <c r="AA63" s="69"/>
      <c r="AB63" s="68"/>
      <c r="AC63" s="68"/>
      <c r="AD63" s="67"/>
      <c r="AE63" s="67"/>
      <c r="AF63" s="67"/>
      <c r="AG63" s="67"/>
      <c r="AH63" s="194"/>
    </row>
    <row r="64" spans="1:34" ht="13.15" customHeight="1" x14ac:dyDescent="0.2">
      <c r="A64" s="210"/>
      <c r="B64" s="194" t="s">
        <v>151</v>
      </c>
      <c r="C64" s="215"/>
      <c r="D64" s="210" t="e">
        <f ca="1">_xlfn.DISPIMG("ID_1BD49F7DF787407BB0371A7B23D8FDA1",1)</f>
        <v>#NAME?</v>
      </c>
      <c r="E64" s="194" t="s">
        <v>150</v>
      </c>
      <c r="F64" s="215">
        <v>3</v>
      </c>
      <c r="G64" s="210"/>
      <c r="H64" s="210"/>
      <c r="I64" s="211"/>
      <c r="J64" s="214" t="e">
        <f ca="1">_xlfn.DISPIMG("ID_88E3B261DB644E7FBAAD4F2129038717",1)</f>
        <v>#NAME?</v>
      </c>
      <c r="K64" s="210">
        <v>153</v>
      </c>
      <c r="L64" s="210"/>
      <c r="M64" s="210">
        <v>86</v>
      </c>
      <c r="N64" s="210" t="s">
        <v>149</v>
      </c>
      <c r="O64" s="209"/>
      <c r="P64" s="201"/>
      <c r="Q64" s="69" t="s">
        <v>148</v>
      </c>
      <c r="R64" s="74" t="s">
        <v>147</v>
      </c>
      <c r="S64" s="72" t="s">
        <v>138</v>
      </c>
      <c r="T64" s="72" t="s">
        <v>137</v>
      </c>
      <c r="U64" s="70" t="s">
        <v>146</v>
      </c>
      <c r="V64" s="71">
        <v>1</v>
      </c>
      <c r="W64" s="70">
        <v>550</v>
      </c>
      <c r="X64" s="70">
        <v>500</v>
      </c>
      <c r="Y64" s="70">
        <v>410</v>
      </c>
      <c r="Z64" s="70">
        <v>0.55000000000000004</v>
      </c>
      <c r="AA64" s="69">
        <f>Z64*Y64*X64*W64*7.85/1000000000</f>
        <v>0.48679812500000008</v>
      </c>
      <c r="AB64" s="75">
        <f>AA64*35000</f>
        <v>17037.934375000004</v>
      </c>
      <c r="AC64" s="75">
        <v>56</v>
      </c>
      <c r="AD64" s="67"/>
      <c r="AE64" s="67"/>
      <c r="AF64" s="67"/>
      <c r="AG64" s="67"/>
      <c r="AH64" s="194"/>
    </row>
    <row r="65" spans="1:34" ht="13.15" customHeight="1" x14ac:dyDescent="0.2">
      <c r="A65" s="210"/>
      <c r="B65" s="194"/>
      <c r="C65" s="215"/>
      <c r="D65" s="210"/>
      <c r="E65" s="194"/>
      <c r="F65" s="215"/>
      <c r="G65" s="210"/>
      <c r="H65" s="210"/>
      <c r="I65" s="211"/>
      <c r="J65" s="211"/>
      <c r="K65" s="210"/>
      <c r="L65" s="210"/>
      <c r="M65" s="210"/>
      <c r="N65" s="210"/>
      <c r="O65" s="209"/>
      <c r="P65" s="201"/>
      <c r="Q65" s="69" t="s">
        <v>145</v>
      </c>
      <c r="R65" s="73" t="s">
        <v>144</v>
      </c>
      <c r="S65" s="72" t="s">
        <v>138</v>
      </c>
      <c r="T65" s="72" t="s">
        <v>137</v>
      </c>
      <c r="U65" s="70" t="s">
        <v>143</v>
      </c>
      <c r="V65" s="71">
        <v>1</v>
      </c>
      <c r="W65" s="70">
        <v>550</v>
      </c>
      <c r="X65" s="70">
        <v>500</v>
      </c>
      <c r="Y65" s="70">
        <v>290</v>
      </c>
      <c r="Z65" s="70">
        <v>0.7</v>
      </c>
      <c r="AA65" s="69">
        <f>Z65*Y65*X65*W65*7.85/1000000000</f>
        <v>0.43822624999999998</v>
      </c>
      <c r="AB65" s="75">
        <f>AA65*35000</f>
        <v>15337.918749999999</v>
      </c>
      <c r="AC65" s="75">
        <v>50</v>
      </c>
      <c r="AD65" s="67"/>
      <c r="AE65" s="67"/>
      <c r="AF65" s="67"/>
      <c r="AG65" s="67"/>
      <c r="AH65" s="194"/>
    </row>
    <row r="66" spans="1:34" ht="13.15" customHeight="1" x14ac:dyDescent="0.2">
      <c r="A66" s="210"/>
      <c r="B66" s="194"/>
      <c r="C66" s="215"/>
      <c r="D66" s="210"/>
      <c r="E66" s="194"/>
      <c r="F66" s="215"/>
      <c r="G66" s="210"/>
      <c r="H66" s="210"/>
      <c r="I66" s="211"/>
      <c r="J66" s="211"/>
      <c r="K66" s="210"/>
      <c r="L66" s="210"/>
      <c r="M66" s="210"/>
      <c r="N66" s="210"/>
      <c r="O66" s="209"/>
      <c r="P66" s="201"/>
      <c r="Q66" s="69" t="s">
        <v>142</v>
      </c>
      <c r="R66" s="73" t="s">
        <v>141</v>
      </c>
      <c r="S66" s="72" t="s">
        <v>138</v>
      </c>
      <c r="T66" s="72" t="s">
        <v>137</v>
      </c>
      <c r="U66" s="70" t="s">
        <v>136</v>
      </c>
      <c r="V66" s="71">
        <v>1</v>
      </c>
      <c r="W66" s="70">
        <v>650</v>
      </c>
      <c r="X66" s="70">
        <v>600</v>
      </c>
      <c r="Y66" s="70">
        <v>260</v>
      </c>
      <c r="Z66" s="70">
        <v>0.7</v>
      </c>
      <c r="AA66" s="69">
        <f>Z66*Y66*X66*W66*7.85/1000000000</f>
        <v>0.55719300000000005</v>
      </c>
      <c r="AB66" s="75">
        <f>AA66*35000</f>
        <v>19501.755000000001</v>
      </c>
      <c r="AC66" s="75">
        <v>50</v>
      </c>
      <c r="AD66" s="67"/>
      <c r="AE66" s="67"/>
      <c r="AF66" s="67"/>
      <c r="AG66" s="67"/>
      <c r="AH66" s="194"/>
    </row>
    <row r="67" spans="1:34" ht="13.15" customHeight="1" x14ac:dyDescent="0.2">
      <c r="A67" s="210"/>
      <c r="B67" s="194"/>
      <c r="C67" s="215"/>
      <c r="D67" s="210"/>
      <c r="E67" s="194"/>
      <c r="F67" s="215"/>
      <c r="G67" s="210"/>
      <c r="H67" s="210"/>
      <c r="I67" s="211"/>
      <c r="J67" s="211"/>
      <c r="K67" s="210"/>
      <c r="L67" s="210"/>
      <c r="M67" s="210"/>
      <c r="N67" s="210"/>
      <c r="O67" s="209"/>
      <c r="P67" s="201"/>
      <c r="Q67" s="69" t="s">
        <v>140</v>
      </c>
      <c r="R67" s="73" t="s">
        <v>139</v>
      </c>
      <c r="S67" s="72" t="s">
        <v>138</v>
      </c>
      <c r="T67" s="72" t="s">
        <v>137</v>
      </c>
      <c r="U67" s="70" t="s">
        <v>136</v>
      </c>
      <c r="V67" s="71">
        <v>1</v>
      </c>
      <c r="W67" s="70">
        <v>650</v>
      </c>
      <c r="X67" s="70">
        <v>600</v>
      </c>
      <c r="Y67" s="70">
        <v>260</v>
      </c>
      <c r="Z67" s="70">
        <v>0.7</v>
      </c>
      <c r="AA67" s="69">
        <f>Z67*Y67*X67*W67*7.85/1000000000</f>
        <v>0.55719300000000005</v>
      </c>
      <c r="AB67" s="75">
        <f>AA67*35000</f>
        <v>19501.755000000001</v>
      </c>
      <c r="AC67" s="75">
        <v>56</v>
      </c>
      <c r="AD67" s="67"/>
      <c r="AE67" s="67"/>
      <c r="AF67" s="67"/>
      <c r="AG67" s="67"/>
      <c r="AH67" s="194"/>
    </row>
    <row r="68" spans="1:34" ht="13.15" customHeight="1" x14ac:dyDescent="0.2">
      <c r="A68" s="210"/>
      <c r="B68" s="194"/>
      <c r="C68" s="215"/>
      <c r="D68" s="210"/>
      <c r="E68" s="194"/>
      <c r="F68" s="215"/>
      <c r="G68" s="210"/>
      <c r="H68" s="210"/>
      <c r="I68" s="211"/>
      <c r="J68" s="211"/>
      <c r="K68" s="210"/>
      <c r="L68" s="210"/>
      <c r="M68" s="210"/>
      <c r="N68" s="210"/>
      <c r="O68" s="209"/>
      <c r="P68" s="201"/>
      <c r="Q68" s="69"/>
      <c r="R68" s="73"/>
      <c r="S68" s="72"/>
      <c r="T68" s="72"/>
      <c r="U68" s="70"/>
      <c r="V68" s="71"/>
      <c r="W68" s="70"/>
      <c r="X68" s="70"/>
      <c r="Y68" s="70"/>
      <c r="Z68" s="70"/>
      <c r="AA68" s="69"/>
      <c r="AB68" s="68"/>
      <c r="AC68" s="68"/>
      <c r="AD68" s="67"/>
      <c r="AE68" s="67"/>
      <c r="AF68" s="67"/>
      <c r="AG68" s="67"/>
      <c r="AH68" s="194"/>
    </row>
    <row r="69" spans="1:34" ht="13.15" customHeight="1" x14ac:dyDescent="0.2">
      <c r="A69" s="210"/>
      <c r="B69" s="194"/>
      <c r="C69" s="215"/>
      <c r="D69" s="210"/>
      <c r="E69" s="194"/>
      <c r="F69" s="215"/>
      <c r="G69" s="210"/>
      <c r="H69" s="210"/>
      <c r="I69" s="211"/>
      <c r="J69" s="211"/>
      <c r="K69" s="210"/>
      <c r="L69" s="210"/>
      <c r="M69" s="210"/>
      <c r="N69" s="210"/>
      <c r="O69" s="209"/>
      <c r="P69" s="201"/>
      <c r="Q69" s="69"/>
      <c r="R69" s="73"/>
      <c r="S69" s="72"/>
      <c r="T69" s="72"/>
      <c r="U69" s="70"/>
      <c r="V69" s="71"/>
      <c r="W69" s="70"/>
      <c r="X69" s="70"/>
      <c r="Y69" s="70"/>
      <c r="Z69" s="70"/>
      <c r="AA69" s="69"/>
      <c r="AB69" s="68"/>
      <c r="AC69" s="68"/>
      <c r="AD69" s="67"/>
      <c r="AE69" s="67"/>
      <c r="AF69" s="67"/>
      <c r="AG69" s="67"/>
      <c r="AH69" s="194"/>
    </row>
    <row r="70" spans="1:34" ht="13.15" customHeight="1" x14ac:dyDescent="0.2">
      <c r="A70" s="210"/>
      <c r="B70" s="194"/>
      <c r="C70" s="215"/>
      <c r="D70" s="210"/>
      <c r="E70" s="194"/>
      <c r="F70" s="215"/>
      <c r="G70" s="210"/>
      <c r="H70" s="210"/>
      <c r="I70" s="211"/>
      <c r="J70" s="211"/>
      <c r="K70" s="210"/>
      <c r="L70" s="210"/>
      <c r="M70" s="210"/>
      <c r="N70" s="210"/>
      <c r="O70" s="209"/>
      <c r="P70" s="201"/>
      <c r="Q70" s="69"/>
      <c r="R70" s="73"/>
      <c r="S70" s="72"/>
      <c r="T70" s="72"/>
      <c r="U70" s="70"/>
      <c r="V70" s="71"/>
      <c r="W70" s="70"/>
      <c r="X70" s="70"/>
      <c r="Y70" s="70"/>
      <c r="Z70" s="70"/>
      <c r="AA70" s="69"/>
      <c r="AB70" s="68"/>
      <c r="AC70" s="68"/>
      <c r="AD70" s="67"/>
      <c r="AE70" s="67"/>
      <c r="AF70" s="67"/>
      <c r="AG70" s="67"/>
      <c r="AH70" s="194"/>
    </row>
    <row r="71" spans="1:34" ht="13.15" customHeight="1" x14ac:dyDescent="0.2">
      <c r="A71" s="210"/>
      <c r="B71" s="194"/>
      <c r="C71" s="215"/>
      <c r="D71" s="210"/>
      <c r="E71" s="194"/>
      <c r="F71" s="215"/>
      <c r="G71" s="210"/>
      <c r="H71" s="210"/>
      <c r="I71" s="211"/>
      <c r="J71" s="211"/>
      <c r="K71" s="210"/>
      <c r="L71" s="210"/>
      <c r="M71" s="210"/>
      <c r="N71" s="210"/>
      <c r="O71" s="209"/>
      <c r="P71" s="201"/>
      <c r="Q71" s="69"/>
      <c r="R71" s="73"/>
      <c r="S71" s="72"/>
      <c r="T71" s="72"/>
      <c r="U71" s="70"/>
      <c r="V71" s="71"/>
      <c r="W71" s="70"/>
      <c r="X71" s="70"/>
      <c r="Y71" s="70"/>
      <c r="Z71" s="70"/>
      <c r="AA71" s="69"/>
      <c r="AB71" s="68"/>
      <c r="AC71" s="68"/>
      <c r="AD71" s="67"/>
      <c r="AE71" s="67"/>
      <c r="AF71" s="67"/>
      <c r="AG71" s="67"/>
      <c r="AH71" s="194"/>
    </row>
    <row r="72" spans="1:34" ht="13.15" customHeight="1" x14ac:dyDescent="0.2">
      <c r="A72" s="210"/>
      <c r="B72" s="194"/>
      <c r="C72" s="215"/>
      <c r="D72" s="210"/>
      <c r="E72" s="194"/>
      <c r="F72" s="215"/>
      <c r="G72" s="210"/>
      <c r="H72" s="210"/>
      <c r="I72" s="211"/>
      <c r="J72" s="211"/>
      <c r="K72" s="210"/>
      <c r="L72" s="210"/>
      <c r="M72" s="210"/>
      <c r="N72" s="210"/>
      <c r="O72" s="209"/>
      <c r="P72" s="201"/>
      <c r="Q72" s="69"/>
      <c r="R72" s="73"/>
      <c r="S72" s="72"/>
      <c r="T72" s="72"/>
      <c r="U72" s="70"/>
      <c r="V72" s="71"/>
      <c r="W72" s="70"/>
      <c r="X72" s="70"/>
      <c r="Y72" s="70"/>
      <c r="AA72" s="70"/>
      <c r="AB72" s="68"/>
      <c r="AC72" s="68"/>
      <c r="AD72" s="67"/>
      <c r="AE72" s="67"/>
      <c r="AF72" s="67"/>
      <c r="AG72" s="67"/>
      <c r="AH72" s="194"/>
    </row>
    <row r="73" spans="1:34" ht="13.15" customHeight="1" x14ac:dyDescent="0.2">
      <c r="A73" s="210"/>
      <c r="B73" s="194"/>
      <c r="C73" s="215"/>
      <c r="D73" s="210"/>
      <c r="E73" s="194"/>
      <c r="F73" s="215"/>
      <c r="G73" s="210"/>
      <c r="H73" s="210"/>
      <c r="I73" s="211"/>
      <c r="J73" s="211"/>
      <c r="K73" s="210"/>
      <c r="L73" s="210"/>
      <c r="M73" s="210"/>
      <c r="N73" s="210"/>
      <c r="O73" s="209"/>
      <c r="P73" s="201"/>
      <c r="Q73" s="69"/>
      <c r="R73" s="73"/>
      <c r="S73" s="72"/>
      <c r="T73" s="72"/>
      <c r="U73" s="70"/>
      <c r="V73" s="71"/>
      <c r="W73" s="70"/>
      <c r="X73" s="70"/>
      <c r="Y73" s="70"/>
      <c r="Z73" s="70"/>
      <c r="AA73" s="69"/>
      <c r="AB73" s="68"/>
      <c r="AC73" s="68"/>
      <c r="AD73" s="67"/>
      <c r="AE73" s="67"/>
      <c r="AF73" s="67"/>
      <c r="AG73" s="67"/>
      <c r="AH73" s="194"/>
    </row>
    <row r="74" spans="1:34" ht="13.15" customHeight="1" x14ac:dyDescent="0.2">
      <c r="A74" s="210"/>
      <c r="B74" s="194"/>
      <c r="C74" s="215"/>
      <c r="D74" s="210"/>
      <c r="E74" s="194"/>
      <c r="F74" s="215"/>
      <c r="G74" s="210"/>
      <c r="H74" s="210"/>
      <c r="I74" s="211"/>
      <c r="J74" s="211"/>
      <c r="K74" s="210"/>
      <c r="L74" s="210"/>
      <c r="M74" s="210"/>
      <c r="N74" s="210"/>
      <c r="O74" s="209"/>
      <c r="P74" s="201"/>
      <c r="Q74" s="69"/>
      <c r="R74" s="74"/>
      <c r="S74" s="72"/>
      <c r="T74" s="72"/>
      <c r="U74" s="70"/>
      <c r="V74" s="71"/>
      <c r="W74" s="70"/>
      <c r="X74" s="70"/>
      <c r="Y74" s="70"/>
      <c r="Z74" s="70"/>
      <c r="AA74" s="69"/>
      <c r="AB74" s="68"/>
      <c r="AC74" s="68"/>
      <c r="AD74" s="67"/>
      <c r="AE74" s="67"/>
      <c r="AF74" s="67"/>
      <c r="AG74" s="67"/>
      <c r="AH74" s="194"/>
    </row>
    <row r="75" spans="1:34" ht="13.15" customHeight="1" x14ac:dyDescent="0.2">
      <c r="A75" s="210"/>
      <c r="B75" s="194"/>
      <c r="C75" s="215"/>
      <c r="D75" s="210"/>
      <c r="E75" s="194"/>
      <c r="F75" s="215"/>
      <c r="G75" s="210"/>
      <c r="H75" s="210"/>
      <c r="I75" s="211"/>
      <c r="J75" s="211"/>
      <c r="K75" s="210"/>
      <c r="L75" s="210"/>
      <c r="M75" s="210"/>
      <c r="N75" s="210"/>
      <c r="O75" s="209"/>
      <c r="P75" s="201"/>
      <c r="Q75" s="69"/>
      <c r="R75" s="73"/>
      <c r="S75" s="72"/>
      <c r="T75" s="72"/>
      <c r="U75" s="70"/>
      <c r="V75" s="71"/>
      <c r="W75" s="70"/>
      <c r="X75" s="70"/>
      <c r="Y75" s="70"/>
      <c r="Z75" s="70"/>
      <c r="AA75" s="69"/>
      <c r="AB75" s="68"/>
      <c r="AC75" s="68"/>
      <c r="AD75" s="67"/>
      <c r="AE75" s="67"/>
      <c r="AF75" s="67"/>
      <c r="AG75" s="67"/>
      <c r="AH75" s="194"/>
    </row>
    <row r="76" spans="1:34" ht="13.15" customHeight="1" x14ac:dyDescent="0.2">
      <c r="A76" s="210"/>
      <c r="B76" s="194"/>
      <c r="C76" s="215"/>
      <c r="D76" s="210"/>
      <c r="E76" s="194"/>
      <c r="F76" s="215"/>
      <c r="G76" s="210"/>
      <c r="H76" s="210"/>
      <c r="I76" s="211"/>
      <c r="J76" s="211"/>
      <c r="K76" s="210"/>
      <c r="L76" s="210"/>
      <c r="M76" s="210"/>
      <c r="N76" s="210"/>
      <c r="O76" s="209"/>
      <c r="P76" s="201"/>
      <c r="Q76" s="69"/>
      <c r="R76" s="73"/>
      <c r="S76" s="72"/>
      <c r="T76" s="72"/>
      <c r="U76" s="70"/>
      <c r="V76" s="71"/>
      <c r="W76" s="70"/>
      <c r="X76" s="70"/>
      <c r="Y76" s="70"/>
      <c r="Z76" s="70"/>
      <c r="AA76" s="69"/>
      <c r="AB76" s="68"/>
      <c r="AC76" s="68"/>
      <c r="AD76" s="67"/>
      <c r="AE76" s="67"/>
      <c r="AF76" s="67"/>
      <c r="AG76" s="67"/>
      <c r="AH76" s="194"/>
    </row>
    <row r="77" spans="1:34" ht="13.15" customHeight="1" x14ac:dyDescent="0.2">
      <c r="A77" s="210"/>
      <c r="B77" s="194"/>
      <c r="C77" s="215"/>
      <c r="D77" s="210"/>
      <c r="E77" s="194"/>
      <c r="F77" s="215"/>
      <c r="G77" s="210"/>
      <c r="H77" s="210"/>
      <c r="I77" s="211"/>
      <c r="J77" s="211"/>
      <c r="K77" s="210"/>
      <c r="L77" s="210"/>
      <c r="M77" s="210"/>
      <c r="N77" s="210"/>
      <c r="O77" s="209"/>
      <c r="P77" s="201"/>
      <c r="Q77" s="69"/>
      <c r="R77" s="73"/>
      <c r="S77" s="72"/>
      <c r="T77" s="72"/>
      <c r="U77" s="70"/>
      <c r="V77" s="71"/>
      <c r="W77" s="70"/>
      <c r="X77" s="70"/>
      <c r="Y77" s="70"/>
      <c r="Z77" s="70"/>
      <c r="AA77" s="69"/>
      <c r="AB77" s="68"/>
      <c r="AC77" s="68"/>
      <c r="AD77" s="67"/>
      <c r="AE77" s="67"/>
      <c r="AF77" s="67"/>
      <c r="AG77" s="67"/>
      <c r="AH77" s="194"/>
    </row>
    <row r="78" spans="1:34" ht="13.15" customHeight="1" x14ac:dyDescent="0.2">
      <c r="A78" s="210"/>
      <c r="B78" s="194"/>
      <c r="C78" s="215"/>
      <c r="D78" s="210"/>
      <c r="E78" s="194"/>
      <c r="F78" s="215"/>
      <c r="G78" s="210"/>
      <c r="H78" s="210"/>
      <c r="I78" s="211"/>
      <c r="J78" s="211"/>
      <c r="K78" s="210"/>
      <c r="L78" s="210"/>
      <c r="M78" s="210"/>
      <c r="N78" s="210"/>
      <c r="O78" s="209"/>
      <c r="P78" s="201"/>
      <c r="Q78" s="69"/>
      <c r="R78" s="73"/>
      <c r="S78" s="72"/>
      <c r="T78" s="72"/>
      <c r="U78" s="70"/>
      <c r="V78" s="71"/>
      <c r="W78" s="70"/>
      <c r="X78" s="70"/>
      <c r="Y78" s="70"/>
      <c r="Z78" s="70"/>
      <c r="AA78" s="69"/>
      <c r="AB78" s="68"/>
      <c r="AC78" s="68"/>
      <c r="AD78" s="67"/>
      <c r="AE78" s="67"/>
      <c r="AF78" s="67"/>
      <c r="AG78" s="67"/>
      <c r="AH78" s="194"/>
    </row>
    <row r="79" spans="1:34" ht="13.15" customHeight="1" x14ac:dyDescent="0.2">
      <c r="A79" s="210"/>
      <c r="B79" s="194"/>
      <c r="C79" s="215"/>
      <c r="D79" s="210"/>
      <c r="E79" s="194"/>
      <c r="F79" s="215"/>
      <c r="G79" s="210"/>
      <c r="H79" s="210"/>
      <c r="I79" s="211"/>
      <c r="J79" s="211"/>
      <c r="K79" s="210"/>
      <c r="L79" s="210"/>
      <c r="M79" s="210"/>
      <c r="N79" s="210"/>
      <c r="O79" s="209"/>
      <c r="P79" s="201"/>
      <c r="Q79" s="69"/>
      <c r="R79" s="73"/>
      <c r="S79" s="72"/>
      <c r="T79" s="72"/>
      <c r="U79" s="70"/>
      <c r="V79" s="71"/>
      <c r="W79" s="70"/>
      <c r="X79" s="70"/>
      <c r="Y79" s="70"/>
      <c r="Z79" s="70"/>
      <c r="AA79" s="69"/>
      <c r="AB79" s="68"/>
      <c r="AC79" s="68"/>
      <c r="AD79" s="67"/>
      <c r="AE79" s="67"/>
      <c r="AF79" s="67"/>
      <c r="AG79" s="67"/>
      <c r="AH79" s="194"/>
    </row>
    <row r="80" spans="1:34" ht="13.15" customHeight="1" x14ac:dyDescent="0.2">
      <c r="A80" s="210"/>
      <c r="B80" s="194"/>
      <c r="C80" s="215"/>
      <c r="D80" s="210"/>
      <c r="E80" s="194"/>
      <c r="F80" s="215"/>
      <c r="G80" s="210"/>
      <c r="H80" s="210"/>
      <c r="I80" s="211"/>
      <c r="J80" s="211"/>
      <c r="K80" s="210"/>
      <c r="L80" s="210"/>
      <c r="M80" s="210"/>
      <c r="N80" s="210"/>
      <c r="O80" s="209"/>
      <c r="P80" s="201"/>
      <c r="Q80" s="69"/>
      <c r="R80" s="73"/>
      <c r="S80" s="72"/>
      <c r="T80" s="72"/>
      <c r="U80" s="70"/>
      <c r="V80" s="71"/>
      <c r="W80" s="70"/>
      <c r="X80" s="70"/>
      <c r="Y80" s="70"/>
      <c r="Z80" s="70"/>
      <c r="AA80" s="69"/>
      <c r="AB80" s="68"/>
      <c r="AC80" s="68"/>
      <c r="AD80" s="67"/>
      <c r="AE80" s="67"/>
      <c r="AF80" s="67"/>
      <c r="AG80" s="67"/>
      <c r="AH80" s="194"/>
    </row>
    <row r="81" spans="1:34" ht="13.15" customHeight="1" x14ac:dyDescent="0.2">
      <c r="A81" s="210"/>
      <c r="B81" s="194"/>
      <c r="C81" s="215"/>
      <c r="D81" s="210"/>
      <c r="E81" s="194"/>
      <c r="F81" s="215"/>
      <c r="G81" s="210"/>
      <c r="H81" s="210"/>
      <c r="I81" s="211"/>
      <c r="J81" s="211"/>
      <c r="K81" s="210"/>
      <c r="L81" s="210"/>
      <c r="M81" s="210"/>
      <c r="N81" s="210"/>
      <c r="O81" s="209"/>
      <c r="P81" s="201"/>
      <c r="Q81" s="69"/>
      <c r="R81" s="73"/>
      <c r="S81" s="72"/>
      <c r="T81" s="72"/>
      <c r="U81" s="70"/>
      <c r="V81" s="71"/>
      <c r="W81" s="70"/>
      <c r="X81" s="70"/>
      <c r="Y81" s="70"/>
      <c r="Z81" s="70"/>
      <c r="AA81" s="69"/>
      <c r="AB81" s="68"/>
      <c r="AC81" s="68"/>
      <c r="AD81" s="67"/>
      <c r="AE81" s="67"/>
      <c r="AF81" s="67"/>
      <c r="AG81" s="67"/>
      <c r="AH81" s="194"/>
    </row>
    <row r="82" spans="1:34" ht="13.15" customHeight="1" x14ac:dyDescent="0.2">
      <c r="A82" s="210"/>
      <c r="B82" s="194"/>
      <c r="C82" s="215"/>
      <c r="D82" s="210"/>
      <c r="E82" s="194"/>
      <c r="F82" s="215"/>
      <c r="G82" s="210"/>
      <c r="H82" s="210"/>
      <c r="I82" s="211"/>
      <c r="J82" s="211"/>
      <c r="K82" s="210"/>
      <c r="L82" s="210"/>
      <c r="M82" s="210"/>
      <c r="N82" s="210"/>
      <c r="O82" s="209"/>
      <c r="P82" s="201"/>
      <c r="Q82" s="69"/>
      <c r="R82" s="73"/>
      <c r="S82" s="72"/>
      <c r="T82" s="72"/>
      <c r="U82" s="70"/>
      <c r="V82" s="71"/>
      <c r="W82" s="70"/>
      <c r="X82" s="70"/>
      <c r="Y82" s="70"/>
      <c r="Z82" s="70"/>
      <c r="AA82" s="69"/>
      <c r="AB82" s="68"/>
      <c r="AC82" s="68"/>
      <c r="AD82" s="67"/>
      <c r="AE82" s="67"/>
      <c r="AF82" s="67"/>
      <c r="AG82" s="67"/>
      <c r="AH82" s="194"/>
    </row>
    <row r="83" spans="1:34" ht="13.15" customHeight="1" x14ac:dyDescent="0.2">
      <c r="A83" s="210"/>
      <c r="B83" s="194"/>
      <c r="C83" s="215"/>
      <c r="D83" s="210"/>
      <c r="E83" s="194"/>
      <c r="F83" s="215"/>
      <c r="G83" s="210"/>
      <c r="H83" s="210"/>
      <c r="I83" s="211"/>
      <c r="J83" s="211"/>
      <c r="K83" s="210"/>
      <c r="L83" s="210"/>
      <c r="M83" s="210"/>
      <c r="N83" s="210"/>
      <c r="O83" s="209"/>
      <c r="P83" s="201"/>
      <c r="Q83" s="69"/>
      <c r="R83" s="73"/>
      <c r="S83" s="72"/>
      <c r="T83" s="72"/>
      <c r="U83" s="70"/>
      <c r="V83" s="71"/>
      <c r="W83" s="70"/>
      <c r="X83" s="70"/>
      <c r="Y83" s="70"/>
      <c r="Z83" s="70"/>
      <c r="AA83" s="69"/>
      <c r="AB83" s="68"/>
      <c r="AC83" s="68"/>
      <c r="AD83" s="67"/>
      <c r="AE83" s="67"/>
      <c r="AF83" s="67"/>
      <c r="AG83" s="67"/>
      <c r="AH83" s="194"/>
    </row>
    <row r="93" spans="1:34" ht="80.099999999999994" customHeight="1" x14ac:dyDescent="0.2">
      <c r="B93" s="66" t="s">
        <v>135</v>
      </c>
      <c r="C93" s="222" t="s">
        <v>134</v>
      </c>
      <c r="D93" s="223"/>
      <c r="E93" s="223"/>
      <c r="F93" s="223"/>
      <c r="G93" s="223"/>
      <c r="H93" s="223"/>
      <c r="I93" s="223"/>
      <c r="J93" s="223"/>
      <c r="U93" s="65"/>
      <c r="W93" s="65"/>
      <c r="X93" s="65"/>
      <c r="Y93" s="65"/>
      <c r="Z93" s="65"/>
      <c r="AA93" s="64"/>
    </row>
  </sheetData>
  <mergeCells count="170">
    <mergeCell ref="L1:N1"/>
    <mergeCell ref="O1:P1"/>
    <mergeCell ref="G2:H2"/>
    <mergeCell ref="K2:N2"/>
    <mergeCell ref="B64:B73"/>
    <mergeCell ref="B74:B83"/>
    <mergeCell ref="C14:C23"/>
    <mergeCell ref="C24:C33"/>
    <mergeCell ref="C34:C43"/>
    <mergeCell ref="D2:D3"/>
    <mergeCell ref="D4:D13"/>
    <mergeCell ref="D14:D23"/>
    <mergeCell ref="D24:D33"/>
    <mergeCell ref="D34:D43"/>
    <mergeCell ref="D44:D53"/>
    <mergeCell ref="B44:B53"/>
    <mergeCell ref="B54:B63"/>
    <mergeCell ref="F2:F3"/>
    <mergeCell ref="F4:F13"/>
    <mergeCell ref="F14:F23"/>
    <mergeCell ref="F24:F33"/>
    <mergeCell ref="D64:D73"/>
    <mergeCell ref="D74:D83"/>
    <mergeCell ref="C2:C3"/>
    <mergeCell ref="C4:C13"/>
    <mergeCell ref="A64:A73"/>
    <mergeCell ref="A74:A83"/>
    <mergeCell ref="B2:B3"/>
    <mergeCell ref="B4:B13"/>
    <mergeCell ref="B14:B23"/>
    <mergeCell ref="B24:B33"/>
    <mergeCell ref="B34:B43"/>
    <mergeCell ref="C93:J93"/>
    <mergeCell ref="C44:C53"/>
    <mergeCell ref="C54:C63"/>
    <mergeCell ref="C64:C73"/>
    <mergeCell ref="C74:C83"/>
    <mergeCell ref="E4:E13"/>
    <mergeCell ref="E14:E23"/>
    <mergeCell ref="E24:E33"/>
    <mergeCell ref="E34:E43"/>
    <mergeCell ref="E44:E53"/>
    <mergeCell ref="E54:E63"/>
    <mergeCell ref="E64:E73"/>
    <mergeCell ref="E74:E83"/>
    <mergeCell ref="H64:H73"/>
    <mergeCell ref="H74:H83"/>
    <mergeCell ref="H4:H13"/>
    <mergeCell ref="H14:H23"/>
    <mergeCell ref="H24:H33"/>
    <mergeCell ref="H34:H43"/>
    <mergeCell ref="H44:H53"/>
    <mergeCell ref="H54:H63"/>
    <mergeCell ref="A1:B1"/>
    <mergeCell ref="C1:K1"/>
    <mergeCell ref="A2:A3"/>
    <mergeCell ref="A4:A13"/>
    <mergeCell ref="A14:A23"/>
    <mergeCell ref="A24:A33"/>
    <mergeCell ref="D54:D63"/>
    <mergeCell ref="E2:E3"/>
    <mergeCell ref="A34:A43"/>
    <mergeCell ref="A44:A53"/>
    <mergeCell ref="A54:A63"/>
    <mergeCell ref="G4:G13"/>
    <mergeCell ref="G14:G23"/>
    <mergeCell ref="G24:G33"/>
    <mergeCell ref="G34:G43"/>
    <mergeCell ref="G44:G53"/>
    <mergeCell ref="G54:G63"/>
    <mergeCell ref="I2:I3"/>
    <mergeCell ref="I4:I13"/>
    <mergeCell ref="G64:G73"/>
    <mergeCell ref="G74:G83"/>
    <mergeCell ref="F34:F43"/>
    <mergeCell ref="F44:F53"/>
    <mergeCell ref="F54:F63"/>
    <mergeCell ref="F64:F73"/>
    <mergeCell ref="F74:F83"/>
    <mergeCell ref="J54:J63"/>
    <mergeCell ref="J64:J73"/>
    <mergeCell ref="J74:J83"/>
    <mergeCell ref="I64:I73"/>
    <mergeCell ref="I74:I83"/>
    <mergeCell ref="I14:I23"/>
    <mergeCell ref="I24:I33"/>
    <mergeCell ref="I34:I43"/>
    <mergeCell ref="I44:I53"/>
    <mergeCell ref="I54:I63"/>
    <mergeCell ref="J2:J3"/>
    <mergeCell ref="J4:J13"/>
    <mergeCell ref="J14:J23"/>
    <mergeCell ref="J24:J33"/>
    <mergeCell ref="J34:J43"/>
    <mergeCell ref="J44:J53"/>
    <mergeCell ref="K64:K73"/>
    <mergeCell ref="K74:K83"/>
    <mergeCell ref="L4:L13"/>
    <mergeCell ref="L14:L23"/>
    <mergeCell ref="L24:L33"/>
    <mergeCell ref="L34:L43"/>
    <mergeCell ref="L44:L53"/>
    <mergeCell ref="L54:L63"/>
    <mergeCell ref="L64:L73"/>
    <mergeCell ref="L74:L83"/>
    <mergeCell ref="K4:K13"/>
    <mergeCell ref="K14:K23"/>
    <mergeCell ref="K24:K33"/>
    <mergeCell ref="K34:K43"/>
    <mergeCell ref="K44:K53"/>
    <mergeCell ref="K54:K63"/>
    <mergeCell ref="O54:O63"/>
    <mergeCell ref="O64:O73"/>
    <mergeCell ref="O74:O83"/>
    <mergeCell ref="M4:M13"/>
    <mergeCell ref="M14:M23"/>
    <mergeCell ref="M24:M33"/>
    <mergeCell ref="M34:M43"/>
    <mergeCell ref="M44:M53"/>
    <mergeCell ref="M54:M63"/>
    <mergeCell ref="M64:M73"/>
    <mergeCell ref="M74:M83"/>
    <mergeCell ref="N4:N13"/>
    <mergeCell ref="N14:N23"/>
    <mergeCell ref="N24:N33"/>
    <mergeCell ref="N34:N43"/>
    <mergeCell ref="N44:N53"/>
    <mergeCell ref="N54:N63"/>
    <mergeCell ref="N64:N73"/>
    <mergeCell ref="N74:N83"/>
    <mergeCell ref="O2:O3"/>
    <mergeCell ref="O4:O13"/>
    <mergeCell ref="O14:O23"/>
    <mergeCell ref="O24:O33"/>
    <mergeCell ref="O34:O43"/>
    <mergeCell ref="O44:O53"/>
    <mergeCell ref="P24:P33"/>
    <mergeCell ref="P34:P43"/>
    <mergeCell ref="P44:P53"/>
    <mergeCell ref="P54:P63"/>
    <mergeCell ref="P64:P73"/>
    <mergeCell ref="P74:P83"/>
    <mergeCell ref="Z2:Z3"/>
    <mergeCell ref="AA2:AA3"/>
    <mergeCell ref="AB2:AB3"/>
    <mergeCell ref="P2:P3"/>
    <mergeCell ref="P4:P13"/>
    <mergeCell ref="P14:P23"/>
    <mergeCell ref="Q2:Q3"/>
    <mergeCell ref="R2:R3"/>
    <mergeCell ref="S2:S3"/>
    <mergeCell ref="T2:T3"/>
    <mergeCell ref="U2:U3"/>
    <mergeCell ref="V2:V3"/>
    <mergeCell ref="W2:Y2"/>
    <mergeCell ref="AH64:AH73"/>
    <mergeCell ref="AH74:AH83"/>
    <mergeCell ref="AI2:AI3"/>
    <mergeCell ref="AH4:AH13"/>
    <mergeCell ref="AH14:AH23"/>
    <mergeCell ref="AH24:AH33"/>
    <mergeCell ref="AC2:AC3"/>
    <mergeCell ref="AD2:AD3"/>
    <mergeCell ref="AE2:AE3"/>
    <mergeCell ref="AF2:AF3"/>
    <mergeCell ref="AG2:AG3"/>
    <mergeCell ref="AH2:AH3"/>
    <mergeCell ref="AH34:AH43"/>
    <mergeCell ref="AH44:AH53"/>
    <mergeCell ref="AH54:AH63"/>
  </mergeCells>
  <phoneticPr fontId="2" type="noConversion"/>
  <pageMargins left="0.31458333333333299" right="0.31458333333333299" top="0.59027777777777801" bottom="0.196527777777778" header="0.31458333333333299" footer="0.118055555555556"/>
  <pageSetup paperSize="9" scale="79" orientation="landscape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Q26"/>
  <sheetViews>
    <sheetView workbookViewId="0">
      <selection activeCell="H26" sqref="H26"/>
    </sheetView>
  </sheetViews>
  <sheetFormatPr defaultRowHeight="14.25" x14ac:dyDescent="0.2"/>
  <cols>
    <col min="2" max="2" width="12.5" customWidth="1"/>
    <col min="4" max="4" width="13.875" customWidth="1"/>
  </cols>
  <sheetData>
    <row r="5" spans="16:17" x14ac:dyDescent="0.2">
      <c r="P5">
        <v>0.1459</v>
      </c>
      <c r="Q5">
        <f>P5*4.12</f>
        <v>0.60110799999999998</v>
      </c>
    </row>
    <row r="12" spans="16:17" x14ac:dyDescent="0.2">
      <c r="P12">
        <v>0.2356</v>
      </c>
      <c r="Q12">
        <f>P12*4.12</f>
        <v>0.97067200000000009</v>
      </c>
    </row>
    <row r="20" spans="2:8" x14ac:dyDescent="0.2">
      <c r="B20" t="s">
        <v>343</v>
      </c>
      <c r="D20" t="s">
        <v>344</v>
      </c>
      <c r="E20" t="s">
        <v>345</v>
      </c>
      <c r="F20" t="s">
        <v>346</v>
      </c>
    </row>
    <row r="21" spans="2:8" x14ac:dyDescent="0.2">
      <c r="B21" t="s">
        <v>341</v>
      </c>
      <c r="D21" t="s">
        <v>342</v>
      </c>
      <c r="E21" t="s">
        <v>347</v>
      </c>
      <c r="F21">
        <v>0.26300000000000001</v>
      </c>
    </row>
    <row r="22" spans="2:8" x14ac:dyDescent="0.2">
      <c r="B22" t="s">
        <v>348</v>
      </c>
      <c r="D22" t="s">
        <v>349</v>
      </c>
      <c r="E22" t="s">
        <v>347</v>
      </c>
      <c r="F22">
        <v>0.26</v>
      </c>
    </row>
    <row r="23" spans="2:8" x14ac:dyDescent="0.2">
      <c r="B23" t="s">
        <v>350</v>
      </c>
      <c r="D23" t="s">
        <v>354</v>
      </c>
      <c r="E23" t="s">
        <v>352</v>
      </c>
      <c r="F23">
        <v>0.31319999999999998</v>
      </c>
    </row>
    <row r="24" spans="2:8" x14ac:dyDescent="0.2">
      <c r="B24" t="s">
        <v>353</v>
      </c>
      <c r="D24" t="s">
        <v>351</v>
      </c>
      <c r="E24" t="s">
        <v>352</v>
      </c>
      <c r="F24">
        <v>0.31319999999999998</v>
      </c>
    </row>
    <row r="25" spans="2:8" x14ac:dyDescent="0.2">
      <c r="B25" t="s">
        <v>355</v>
      </c>
      <c r="D25" t="s">
        <v>356</v>
      </c>
      <c r="E25" t="s">
        <v>352</v>
      </c>
      <c r="F25">
        <v>0.2447</v>
      </c>
    </row>
    <row r="26" spans="2:8" x14ac:dyDescent="0.2">
      <c r="G26">
        <f>F25+F23</f>
        <v>0.55789999999999995</v>
      </c>
      <c r="H26">
        <f>G26*9</f>
        <v>5.0210999999999997</v>
      </c>
    </row>
  </sheetData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zoomScale="145" zoomScaleNormal="145" workbookViewId="0">
      <selection activeCell="F8" sqref="F8:F9"/>
    </sheetView>
  </sheetViews>
  <sheetFormatPr defaultRowHeight="14.25" x14ac:dyDescent="0.2"/>
  <cols>
    <col min="2" max="2" width="11.25" customWidth="1"/>
    <col min="3" max="3" width="18.25" customWidth="1"/>
    <col min="5" max="5" width="31" customWidth="1"/>
    <col min="10" max="10" width="26.5" customWidth="1"/>
    <col min="12" max="12" width="4.375" customWidth="1"/>
    <col min="13" max="13" width="11.875" customWidth="1"/>
    <col min="14" max="14" width="7.25" customWidth="1"/>
    <col min="15" max="15" width="7" customWidth="1"/>
  </cols>
  <sheetData>
    <row r="1" spans="1:15" x14ac:dyDescent="0.2">
      <c r="A1" s="120" t="s">
        <v>0</v>
      </c>
      <c r="B1" s="120" t="s">
        <v>1</v>
      </c>
      <c r="C1" s="120" t="s">
        <v>2</v>
      </c>
      <c r="D1" s="120" t="s">
        <v>3</v>
      </c>
      <c r="E1" s="145"/>
    </row>
    <row r="2" spans="1:15" x14ac:dyDescent="0.2">
      <c r="A2" s="120"/>
      <c r="B2" s="120"/>
      <c r="C2" s="120"/>
      <c r="D2" s="120"/>
      <c r="E2" s="145"/>
      <c r="F2" t="s">
        <v>300</v>
      </c>
      <c r="G2" t="s">
        <v>301</v>
      </c>
      <c r="H2" t="s">
        <v>303</v>
      </c>
      <c r="K2" t="s">
        <v>308</v>
      </c>
      <c r="L2" t="s">
        <v>309</v>
      </c>
      <c r="M2" t="s">
        <v>311</v>
      </c>
      <c r="N2" t="s">
        <v>312</v>
      </c>
      <c r="O2" t="s">
        <v>314</v>
      </c>
    </row>
    <row r="3" spans="1:15" ht="28.5" x14ac:dyDescent="0.2">
      <c r="A3" s="99">
        <v>1</v>
      </c>
      <c r="B3" s="9" t="s">
        <v>31</v>
      </c>
      <c r="C3" s="11" t="s">
        <v>32</v>
      </c>
      <c r="D3" s="6" t="s">
        <v>40</v>
      </c>
      <c r="E3" s="11" t="s">
        <v>328</v>
      </c>
      <c r="F3" s="11">
        <f>SUM(河北报价单!AB24:AB28)</f>
        <v>106434.71562500001</v>
      </c>
      <c r="G3" t="s">
        <v>302</v>
      </c>
      <c r="H3">
        <f>33500*1.13</f>
        <v>37855</v>
      </c>
      <c r="I3" t="s">
        <v>302</v>
      </c>
      <c r="K3" t="s">
        <v>310</v>
      </c>
      <c r="M3" s="106" t="s">
        <v>313</v>
      </c>
    </row>
    <row r="4" spans="1:15" x14ac:dyDescent="0.2">
      <c r="A4" s="99">
        <v>2</v>
      </c>
      <c r="B4" s="9" t="s">
        <v>33</v>
      </c>
      <c r="C4" s="11" t="s">
        <v>34</v>
      </c>
      <c r="D4" s="6" t="s">
        <v>40</v>
      </c>
      <c r="E4" s="11" t="s">
        <v>329</v>
      </c>
      <c r="F4" s="11"/>
      <c r="H4">
        <f>30500*1.13</f>
        <v>34465</v>
      </c>
      <c r="I4" t="s">
        <v>302</v>
      </c>
    </row>
    <row r="5" spans="1:15" x14ac:dyDescent="0.2">
      <c r="E5" s="103" t="s">
        <v>330</v>
      </c>
      <c r="H5">
        <f>9000*1.13</f>
        <v>10169.999999999998</v>
      </c>
    </row>
    <row r="6" spans="1:15" x14ac:dyDescent="0.2">
      <c r="E6" t="s">
        <v>306</v>
      </c>
      <c r="H6">
        <f>7000*1.13</f>
        <v>7909.9999999999991</v>
      </c>
    </row>
    <row r="7" spans="1:15" ht="42.75" x14ac:dyDescent="0.2">
      <c r="A7" t="s">
        <v>304</v>
      </c>
      <c r="E7" s="103" t="s">
        <v>327</v>
      </c>
      <c r="H7">
        <f>SUM(H3:H6)</f>
        <v>90400</v>
      </c>
      <c r="J7" s="106" t="s">
        <v>307</v>
      </c>
    </row>
    <row r="8" spans="1:15" ht="14.25" customHeight="1" x14ac:dyDescent="0.2">
      <c r="A8" s="1">
        <v>3</v>
      </c>
      <c r="B8" s="9" t="s">
        <v>35</v>
      </c>
      <c r="C8" s="11" t="s">
        <v>36</v>
      </c>
      <c r="D8" s="6" t="s">
        <v>40</v>
      </c>
      <c r="E8" s="11" t="s">
        <v>328</v>
      </c>
      <c r="F8" s="11">
        <f>SUM(河北报价单!AB4:AB8)</f>
        <v>107682.7675</v>
      </c>
      <c r="G8" t="s">
        <v>302</v>
      </c>
      <c r="H8">
        <f>33500*1.13</f>
        <v>37855</v>
      </c>
    </row>
    <row r="9" spans="1:15" ht="13.5" customHeight="1" x14ac:dyDescent="0.2">
      <c r="A9" s="99">
        <v>4</v>
      </c>
      <c r="B9" s="9" t="s">
        <v>37</v>
      </c>
      <c r="C9" s="11" t="s">
        <v>38</v>
      </c>
      <c r="D9" s="6" t="s">
        <v>40</v>
      </c>
      <c r="E9" s="11" t="s">
        <v>329</v>
      </c>
      <c r="F9" s="11">
        <f>SUM(河北报价单!AB44:AB47)</f>
        <v>82688.760000000009</v>
      </c>
      <c r="G9" t="s">
        <v>302</v>
      </c>
      <c r="H9">
        <f>34500*1.13</f>
        <v>38984.999999999993</v>
      </c>
      <c r="J9" t="s">
        <v>315</v>
      </c>
    </row>
    <row r="10" spans="1:15" ht="13.5" customHeight="1" x14ac:dyDescent="0.2">
      <c r="A10" s="104"/>
      <c r="B10" s="105"/>
      <c r="C10" s="103"/>
      <c r="D10" s="104"/>
      <c r="E10" s="103" t="s">
        <v>305</v>
      </c>
      <c r="F10" s="11"/>
      <c r="H10">
        <f>9000*1.13</f>
        <v>10169.999999999998</v>
      </c>
      <c r="J10" t="s">
        <v>316</v>
      </c>
    </row>
    <row r="11" spans="1:15" ht="13.5" customHeight="1" x14ac:dyDescent="0.2">
      <c r="A11" s="104"/>
      <c r="B11" s="105"/>
      <c r="C11" s="103"/>
      <c r="D11" s="104"/>
      <c r="E11" t="s">
        <v>306</v>
      </c>
      <c r="F11" s="11"/>
      <c r="H11">
        <f>7000*1.13</f>
        <v>7909.9999999999991</v>
      </c>
    </row>
    <row r="12" spans="1:15" ht="13.5" customHeight="1" x14ac:dyDescent="0.2">
      <c r="A12" s="104" t="s">
        <v>304</v>
      </c>
      <c r="B12" s="105"/>
      <c r="C12" s="103"/>
      <c r="D12" s="104"/>
      <c r="E12" s="11"/>
      <c r="F12" s="11"/>
      <c r="H12">
        <f>SUM(H8:H11)</f>
        <v>94920</v>
      </c>
    </row>
    <row r="13" spans="1:15" ht="36" x14ac:dyDescent="0.2">
      <c r="B13" s="11" t="s">
        <v>152</v>
      </c>
      <c r="E13" s="11"/>
      <c r="F13" s="11">
        <f>SUM(河北报价单!AB54:AB57)</f>
        <v>65435.833749999991</v>
      </c>
      <c r="G13" t="s">
        <v>302</v>
      </c>
      <c r="J13" t="s">
        <v>317</v>
      </c>
    </row>
    <row r="14" spans="1:15" ht="36" x14ac:dyDescent="0.2">
      <c r="B14" s="11" t="s">
        <v>151</v>
      </c>
      <c r="E14" s="11"/>
      <c r="F14" s="11">
        <f>SUM(河北报价单!AB64:AB67)</f>
        <v>71379.363125000003</v>
      </c>
      <c r="G14" t="s">
        <v>302</v>
      </c>
    </row>
  </sheetData>
  <mergeCells count="5">
    <mergeCell ref="A1:A2"/>
    <mergeCell ref="B1:B2"/>
    <mergeCell ref="C1:C2"/>
    <mergeCell ref="D1:D2"/>
    <mergeCell ref="E1:E2"/>
  </mergeCells>
  <phoneticPr fontId="2" type="noConversion"/>
  <conditionalFormatting sqref="B3">
    <cfRule type="duplicateValues" dxfId="12" priority="13"/>
  </conditionalFormatting>
  <conditionalFormatting sqref="B4">
    <cfRule type="duplicateValues" dxfId="11" priority="12"/>
  </conditionalFormatting>
  <conditionalFormatting sqref="B8">
    <cfRule type="duplicateValues" dxfId="10" priority="11"/>
  </conditionalFormatting>
  <conditionalFormatting sqref="B8:B12 B3:B4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opLeftCell="A4" workbookViewId="0">
      <selection activeCell="N31" sqref="N31"/>
    </sheetView>
  </sheetViews>
  <sheetFormatPr defaultColWidth="9" defaultRowHeight="14.25" x14ac:dyDescent="0.2"/>
  <cols>
    <col min="1" max="2" width="9" style="15"/>
    <col min="3" max="3" width="13.25" style="15" customWidth="1"/>
    <col min="4" max="16384" width="9" style="15"/>
  </cols>
  <sheetData>
    <row r="1" spans="1:15" x14ac:dyDescent="0.2">
      <c r="A1" s="148" t="s">
        <v>131</v>
      </c>
      <c r="B1" s="149"/>
      <c r="C1" s="149"/>
      <c r="D1" s="149"/>
      <c r="E1" s="149"/>
      <c r="F1" s="149"/>
      <c r="G1" s="149"/>
      <c r="H1" s="150"/>
      <c r="I1" s="177" t="s">
        <v>130</v>
      </c>
      <c r="J1" s="178"/>
      <c r="K1" s="178"/>
      <c r="L1" s="178"/>
      <c r="M1" s="178"/>
      <c r="N1" s="178"/>
      <c r="O1" s="179"/>
    </row>
    <row r="2" spans="1:15" x14ac:dyDescent="0.2">
      <c r="A2" s="151"/>
      <c r="B2" s="152"/>
      <c r="C2" s="152"/>
      <c r="D2" s="152"/>
      <c r="E2" s="152"/>
      <c r="F2" s="152"/>
      <c r="G2" s="152"/>
      <c r="H2" s="153"/>
      <c r="I2" s="59" t="s">
        <v>129</v>
      </c>
      <c r="J2" s="180" t="s">
        <v>128</v>
      </c>
      <c r="K2" s="181"/>
      <c r="L2" s="181"/>
      <c r="M2" s="181"/>
      <c r="N2" s="181"/>
      <c r="O2" s="182"/>
    </row>
    <row r="3" spans="1:15" x14ac:dyDescent="0.2">
      <c r="A3" s="151"/>
      <c r="B3" s="152"/>
      <c r="C3" s="152"/>
      <c r="D3" s="152"/>
      <c r="E3" s="152"/>
      <c r="F3" s="152"/>
      <c r="G3" s="152"/>
      <c r="H3" s="153"/>
      <c r="I3" s="59" t="s">
        <v>127</v>
      </c>
      <c r="J3" s="180" t="s">
        <v>126</v>
      </c>
      <c r="K3" s="181"/>
      <c r="L3" s="181"/>
      <c r="M3" s="181"/>
      <c r="N3" s="181"/>
      <c r="O3" s="182"/>
    </row>
    <row r="4" spans="1:15" x14ac:dyDescent="0.2">
      <c r="A4" s="154"/>
      <c r="B4" s="155"/>
      <c r="C4" s="155"/>
      <c r="D4" s="155"/>
      <c r="E4" s="155"/>
      <c r="F4" s="155"/>
      <c r="G4" s="155"/>
      <c r="H4" s="156"/>
      <c r="I4" s="59" t="s">
        <v>125</v>
      </c>
      <c r="J4" s="183" t="s">
        <v>124</v>
      </c>
      <c r="K4" s="183"/>
      <c r="L4" s="59" t="s">
        <v>123</v>
      </c>
      <c r="M4" s="184">
        <v>13313276238</v>
      </c>
      <c r="N4" s="185"/>
      <c r="O4" s="186"/>
    </row>
    <row r="5" spans="1:15" x14ac:dyDescent="0.2">
      <c r="A5" s="58"/>
      <c r="B5" s="58"/>
      <c r="C5" s="163"/>
      <c r="D5" s="161"/>
      <c r="E5" s="162"/>
      <c r="F5" s="163"/>
      <c r="G5" s="162"/>
      <c r="H5" s="163"/>
      <c r="I5" s="162"/>
      <c r="J5" s="54"/>
      <c r="K5" s="57" t="s">
        <v>122</v>
      </c>
      <c r="L5" s="173">
        <v>45890</v>
      </c>
      <c r="M5" s="174"/>
      <c r="N5" s="26" t="s">
        <v>121</v>
      </c>
      <c r="O5" s="56" t="s">
        <v>39</v>
      </c>
    </row>
    <row r="6" spans="1:15" ht="24" customHeight="1" x14ac:dyDescent="0.2">
      <c r="A6" s="22"/>
      <c r="B6" s="26"/>
      <c r="C6" s="163"/>
      <c r="D6" s="161"/>
      <c r="E6" s="162"/>
      <c r="F6" s="163"/>
      <c r="G6" s="162"/>
      <c r="H6" s="163"/>
      <c r="I6" s="162"/>
      <c r="J6" s="54"/>
      <c r="K6" s="55" t="s">
        <v>120</v>
      </c>
      <c r="L6" s="175" t="s">
        <v>119</v>
      </c>
      <c r="M6" s="176"/>
      <c r="N6" s="25" t="s">
        <v>118</v>
      </c>
      <c r="O6" s="22"/>
    </row>
    <row r="7" spans="1:15" ht="24" customHeight="1" x14ac:dyDescent="0.2">
      <c r="A7" s="22"/>
      <c r="B7" s="26"/>
      <c r="C7" s="163"/>
      <c r="D7" s="161"/>
      <c r="E7" s="162"/>
      <c r="F7" s="163"/>
      <c r="G7" s="162"/>
      <c r="H7" s="163"/>
      <c r="I7" s="162"/>
      <c r="J7" s="54"/>
      <c r="K7" s="25" t="s">
        <v>117</v>
      </c>
      <c r="L7" s="164" t="s">
        <v>116</v>
      </c>
      <c r="M7" s="165"/>
      <c r="N7" s="25" t="s">
        <v>115</v>
      </c>
      <c r="O7" s="53" t="s">
        <v>114</v>
      </c>
    </row>
    <row r="8" spans="1:15" x14ac:dyDescent="0.2">
      <c r="A8" s="26" t="s">
        <v>0</v>
      </c>
      <c r="B8" s="26" t="s">
        <v>113</v>
      </c>
      <c r="C8" s="147" t="s">
        <v>112</v>
      </c>
      <c r="D8" s="147"/>
      <c r="E8" s="147"/>
      <c r="F8" s="163" t="s">
        <v>111</v>
      </c>
      <c r="G8" s="162"/>
      <c r="H8" s="172" t="s">
        <v>110</v>
      </c>
      <c r="I8" s="167"/>
      <c r="J8" s="52"/>
      <c r="K8" s="42" t="s">
        <v>109</v>
      </c>
      <c r="L8" s="163"/>
      <c r="M8" s="162"/>
      <c r="N8" s="25" t="s">
        <v>52</v>
      </c>
      <c r="O8" s="51">
        <f>C31</f>
        <v>22.418727660000002</v>
      </c>
    </row>
    <row r="9" spans="1:15" x14ac:dyDescent="0.2">
      <c r="A9" s="48"/>
      <c r="B9" s="48"/>
      <c r="C9" s="48"/>
      <c r="D9" s="48"/>
      <c r="E9" s="48"/>
      <c r="F9" s="50"/>
      <c r="G9" s="50"/>
      <c r="H9" s="50"/>
      <c r="I9" s="48"/>
      <c r="J9" s="49"/>
      <c r="K9" s="48"/>
      <c r="L9" s="48"/>
      <c r="M9" s="48"/>
      <c r="N9" s="48"/>
      <c r="O9" s="47"/>
    </row>
    <row r="10" spans="1:15" x14ac:dyDescent="0.2">
      <c r="A10" s="146" t="s">
        <v>0</v>
      </c>
      <c r="B10" s="166" t="s">
        <v>108</v>
      </c>
      <c r="C10" s="157" t="s">
        <v>67</v>
      </c>
      <c r="D10" s="157" t="s">
        <v>0</v>
      </c>
      <c r="E10" s="160" t="s">
        <v>107</v>
      </c>
      <c r="F10" s="161"/>
      <c r="G10" s="161"/>
      <c r="H10" s="161"/>
      <c r="I10" s="162"/>
      <c r="J10" s="157" t="s">
        <v>0</v>
      </c>
      <c r="K10" s="160" t="s">
        <v>106</v>
      </c>
      <c r="L10" s="161"/>
      <c r="M10" s="161"/>
      <c r="N10" s="161"/>
      <c r="O10" s="162"/>
    </row>
    <row r="11" spans="1:15" x14ac:dyDescent="0.2">
      <c r="A11" s="147"/>
      <c r="B11" s="167"/>
      <c r="C11" s="167"/>
      <c r="D11" s="167"/>
      <c r="E11" s="26" t="s">
        <v>87</v>
      </c>
      <c r="F11" s="26" t="s">
        <v>3</v>
      </c>
      <c r="G11" s="26" t="s">
        <v>86</v>
      </c>
      <c r="H11" s="26" t="s">
        <v>69</v>
      </c>
      <c r="I11" s="26" t="s">
        <v>67</v>
      </c>
      <c r="J11" s="147"/>
      <c r="K11" s="25" t="s">
        <v>105</v>
      </c>
      <c r="L11" s="25" t="s">
        <v>104</v>
      </c>
      <c r="M11" s="26" t="s">
        <v>3</v>
      </c>
      <c r="N11" s="26" t="s">
        <v>103</v>
      </c>
      <c r="O11" s="26" t="s">
        <v>67</v>
      </c>
    </row>
    <row r="12" spans="1:15" x14ac:dyDescent="0.2">
      <c r="A12" s="26">
        <v>1</v>
      </c>
      <c r="B12" s="25" t="s">
        <v>102</v>
      </c>
      <c r="C12" s="33">
        <f>I12+I13</f>
        <v>6.8040000000000003</v>
      </c>
      <c r="D12" s="26">
        <v>1</v>
      </c>
      <c r="E12" s="32" t="s">
        <v>101</v>
      </c>
      <c r="F12" s="25" t="s">
        <v>96</v>
      </c>
      <c r="G12" s="30">
        <v>1.2310000000000001</v>
      </c>
      <c r="H12" s="44">
        <v>4.5</v>
      </c>
      <c r="I12" s="44">
        <f>G12*H12</f>
        <v>5.5395000000000003</v>
      </c>
      <c r="J12" s="26">
        <v>1</v>
      </c>
      <c r="K12" s="25" t="s">
        <v>100</v>
      </c>
      <c r="L12" s="46">
        <v>1</v>
      </c>
      <c r="M12" s="25" t="s">
        <v>99</v>
      </c>
      <c r="N12" s="25">
        <f>H27+H28+H29</f>
        <v>0.16000000000000003</v>
      </c>
      <c r="O12" s="45">
        <f>10*L12/(1/H27)</f>
        <v>0.70000000000000007</v>
      </c>
    </row>
    <row r="13" spans="1:15" x14ac:dyDescent="0.2">
      <c r="A13" s="26">
        <v>2</v>
      </c>
      <c r="B13" s="26" t="s">
        <v>98</v>
      </c>
      <c r="C13" s="33">
        <f>I22</f>
        <v>2.7</v>
      </c>
      <c r="D13" s="26">
        <v>2</v>
      </c>
      <c r="E13" s="32" t="s">
        <v>97</v>
      </c>
      <c r="F13" s="25" t="s">
        <v>96</v>
      </c>
      <c r="G13" s="30">
        <v>0.28100000000000003</v>
      </c>
      <c r="H13" s="44">
        <v>4.5</v>
      </c>
      <c r="I13" s="44">
        <f>G13*H13</f>
        <v>1.2645000000000002</v>
      </c>
      <c r="J13" s="26">
        <v>2</v>
      </c>
      <c r="K13" s="25" t="s">
        <v>95</v>
      </c>
      <c r="L13" s="43"/>
      <c r="M13" s="26"/>
      <c r="N13" s="26"/>
      <c r="O13" s="43"/>
    </row>
    <row r="14" spans="1:15" x14ac:dyDescent="0.2">
      <c r="A14" s="26">
        <v>3</v>
      </c>
      <c r="B14" s="26" t="s">
        <v>94</v>
      </c>
      <c r="C14" s="33">
        <f>O22</f>
        <v>0.70000000000000007</v>
      </c>
      <c r="D14" s="26">
        <v>3</v>
      </c>
      <c r="E14" s="22"/>
      <c r="F14" s="22"/>
      <c r="G14" s="22"/>
      <c r="H14" s="24"/>
      <c r="I14" s="24"/>
      <c r="J14" s="26">
        <v>3</v>
      </c>
      <c r="K14" s="26" t="s">
        <v>93</v>
      </c>
      <c r="L14" s="43"/>
      <c r="M14" s="26"/>
      <c r="N14" s="26"/>
      <c r="O14" s="43"/>
    </row>
    <row r="15" spans="1:15" x14ac:dyDescent="0.2">
      <c r="A15" s="26">
        <v>4</v>
      </c>
      <c r="B15" s="25" t="s">
        <v>92</v>
      </c>
      <c r="C15" s="33">
        <f>I26</f>
        <v>4.3499999999999996</v>
      </c>
      <c r="D15" s="26">
        <v>4</v>
      </c>
      <c r="E15" s="22"/>
      <c r="F15" s="22"/>
      <c r="G15" s="22"/>
      <c r="H15" s="24"/>
      <c r="I15" s="24"/>
      <c r="J15" s="26">
        <v>4</v>
      </c>
      <c r="K15" s="26" t="s">
        <v>91</v>
      </c>
      <c r="L15" s="43"/>
      <c r="M15" s="26"/>
      <c r="N15" s="26"/>
      <c r="O15" s="43"/>
    </row>
    <row r="16" spans="1:15" x14ac:dyDescent="0.2">
      <c r="A16" s="26">
        <v>5</v>
      </c>
      <c r="B16" s="26" t="s">
        <v>51</v>
      </c>
      <c r="C16" s="33">
        <f>I36</f>
        <v>1.6000000000000003</v>
      </c>
      <c r="D16" s="26">
        <v>5</v>
      </c>
      <c r="E16" s="22"/>
      <c r="F16" s="22"/>
      <c r="G16" s="22"/>
      <c r="H16" s="24"/>
      <c r="I16" s="24"/>
      <c r="J16" s="26">
        <v>5</v>
      </c>
      <c r="K16" s="25" t="s">
        <v>90</v>
      </c>
      <c r="L16" s="43">
        <f>0</f>
        <v>0</v>
      </c>
      <c r="M16" s="26"/>
      <c r="N16" s="26"/>
      <c r="O16" s="43"/>
    </row>
    <row r="17" spans="1:15" x14ac:dyDescent="0.2">
      <c r="A17" s="26">
        <v>6</v>
      </c>
      <c r="B17" s="26" t="s">
        <v>89</v>
      </c>
      <c r="C17" s="33">
        <f>N36</f>
        <v>0</v>
      </c>
      <c r="D17" s="22"/>
      <c r="E17" s="163" t="s">
        <v>88</v>
      </c>
      <c r="F17" s="161"/>
      <c r="G17" s="161"/>
      <c r="H17" s="161"/>
      <c r="I17" s="162"/>
      <c r="J17" s="26">
        <v>6</v>
      </c>
      <c r="K17" s="26"/>
      <c r="L17" s="24"/>
      <c r="M17" s="22"/>
      <c r="N17" s="22"/>
      <c r="O17" s="24"/>
    </row>
    <row r="18" spans="1:15" x14ac:dyDescent="0.2">
      <c r="A18" s="26">
        <v>7</v>
      </c>
      <c r="B18" s="26"/>
      <c r="C18" s="34"/>
      <c r="D18" s="22"/>
      <c r="E18" s="26" t="s">
        <v>87</v>
      </c>
      <c r="F18" s="26" t="s">
        <v>3</v>
      </c>
      <c r="G18" s="26" t="s">
        <v>86</v>
      </c>
      <c r="H18" s="26" t="s">
        <v>69</v>
      </c>
      <c r="I18" s="26" t="s">
        <v>67</v>
      </c>
      <c r="J18" s="26">
        <v>7</v>
      </c>
      <c r="K18" s="26"/>
      <c r="L18" s="24"/>
      <c r="M18" s="22"/>
      <c r="N18" s="22"/>
      <c r="O18" s="24"/>
    </row>
    <row r="19" spans="1:15" x14ac:dyDescent="0.2">
      <c r="A19" s="26">
        <v>8</v>
      </c>
      <c r="B19" s="25" t="s">
        <v>85</v>
      </c>
      <c r="C19" s="36">
        <f>C12+C13+C14+C15+C16+C17</f>
        <v>16.154</v>
      </c>
      <c r="D19" s="26">
        <v>1</v>
      </c>
      <c r="E19" s="32" t="s">
        <v>84</v>
      </c>
      <c r="F19" s="26" t="s">
        <v>81</v>
      </c>
      <c r="G19" s="26">
        <v>2</v>
      </c>
      <c r="H19" s="43">
        <v>0.1</v>
      </c>
      <c r="I19" s="43">
        <f>G19*H19</f>
        <v>0.2</v>
      </c>
      <c r="J19" s="26">
        <v>8</v>
      </c>
      <c r="K19" s="26"/>
      <c r="L19" s="24"/>
      <c r="M19" s="22"/>
      <c r="N19" s="22"/>
      <c r="O19" s="24"/>
    </row>
    <row r="20" spans="1:15" x14ac:dyDescent="0.2">
      <c r="A20" s="26">
        <v>9</v>
      </c>
      <c r="B20" s="26" t="s">
        <v>83</v>
      </c>
      <c r="C20" s="34">
        <v>0.8</v>
      </c>
      <c r="D20" s="26">
        <v>2</v>
      </c>
      <c r="E20" s="32" t="s">
        <v>82</v>
      </c>
      <c r="F20" s="26" t="s">
        <v>81</v>
      </c>
      <c r="G20" s="26">
        <v>1</v>
      </c>
      <c r="H20" s="43">
        <v>2.5</v>
      </c>
      <c r="I20" s="43">
        <v>2.5</v>
      </c>
      <c r="J20" s="26">
        <v>9</v>
      </c>
      <c r="K20" s="26"/>
      <c r="L20" s="24"/>
      <c r="M20" s="22"/>
      <c r="N20" s="22"/>
      <c r="O20" s="24"/>
    </row>
    <row r="21" spans="1:15" x14ac:dyDescent="0.2">
      <c r="A21" s="26">
        <v>10</v>
      </c>
      <c r="B21" s="26" t="s">
        <v>80</v>
      </c>
      <c r="C21" s="37">
        <f>1.388*0.7</f>
        <v>0.97159999999999991</v>
      </c>
      <c r="D21" s="26">
        <v>3</v>
      </c>
      <c r="E21" s="22"/>
      <c r="F21" s="22"/>
      <c r="G21" s="22"/>
      <c r="H21" s="24"/>
      <c r="I21" s="24"/>
      <c r="J21" s="26">
        <v>10</v>
      </c>
      <c r="K21" s="26"/>
      <c r="L21" s="24"/>
      <c r="M21" s="22"/>
      <c r="N21" s="22"/>
      <c r="O21" s="24"/>
    </row>
    <row r="22" spans="1:15" x14ac:dyDescent="0.2">
      <c r="A22" s="26">
        <v>11</v>
      </c>
      <c r="B22" s="25" t="s">
        <v>79</v>
      </c>
      <c r="C22" s="37">
        <f>C19*3%</f>
        <v>0.48462</v>
      </c>
      <c r="D22" s="22"/>
      <c r="E22" s="25" t="s">
        <v>50</v>
      </c>
      <c r="F22" s="22"/>
      <c r="G22" s="22"/>
      <c r="H22" s="24"/>
      <c r="I22" s="23">
        <f>I19+I20+I21</f>
        <v>2.7</v>
      </c>
      <c r="J22" s="22"/>
      <c r="K22" s="26" t="s">
        <v>78</v>
      </c>
      <c r="L22" s="24"/>
      <c r="M22" s="22"/>
      <c r="N22" s="22"/>
      <c r="O22" s="23">
        <f>O12</f>
        <v>0.70000000000000007</v>
      </c>
    </row>
    <row r="23" spans="1:15" x14ac:dyDescent="0.2">
      <c r="A23" s="26">
        <v>12</v>
      </c>
      <c r="B23" s="42" t="s">
        <v>77</v>
      </c>
      <c r="C23" s="37">
        <f>C19*3%</f>
        <v>0.48462</v>
      </c>
      <c r="D23" s="146" t="s">
        <v>0</v>
      </c>
      <c r="E23" s="171" t="s">
        <v>76</v>
      </c>
      <c r="F23" s="172"/>
      <c r="G23" s="172"/>
      <c r="H23" s="172"/>
      <c r="I23" s="167"/>
      <c r="J23" s="146" t="s">
        <v>0</v>
      </c>
      <c r="K23" s="160" t="s">
        <v>75</v>
      </c>
      <c r="L23" s="161"/>
      <c r="M23" s="161"/>
      <c r="N23" s="161"/>
      <c r="O23" s="162"/>
    </row>
    <row r="24" spans="1:15" x14ac:dyDescent="0.2">
      <c r="A24" s="26">
        <v>13</v>
      </c>
      <c r="B24" s="27"/>
      <c r="C24" s="40"/>
      <c r="D24" s="158"/>
      <c r="E24" s="159" t="s">
        <v>74</v>
      </c>
      <c r="F24" s="41" t="s">
        <v>73</v>
      </c>
      <c r="G24" s="146" t="s">
        <v>72</v>
      </c>
      <c r="H24" s="146" t="s">
        <v>71</v>
      </c>
      <c r="I24" s="146" t="s">
        <v>67</v>
      </c>
      <c r="J24" s="158"/>
      <c r="K24" s="159" t="s">
        <v>70</v>
      </c>
      <c r="L24" s="146" t="s">
        <v>69</v>
      </c>
      <c r="M24" s="146" t="s">
        <v>68</v>
      </c>
      <c r="N24" s="146" t="s">
        <v>67</v>
      </c>
      <c r="O24" s="146" t="s">
        <v>7</v>
      </c>
    </row>
    <row r="25" spans="1:15" x14ac:dyDescent="0.2">
      <c r="A25" s="26">
        <v>14</v>
      </c>
      <c r="B25" s="27"/>
      <c r="C25" s="40"/>
      <c r="D25" s="147"/>
      <c r="E25" s="147"/>
      <c r="F25" s="39" t="s">
        <v>66</v>
      </c>
      <c r="G25" s="147"/>
      <c r="H25" s="147"/>
      <c r="I25" s="147"/>
      <c r="J25" s="147"/>
      <c r="K25" s="147"/>
      <c r="L25" s="147"/>
      <c r="M25" s="147"/>
      <c r="N25" s="147"/>
      <c r="O25" s="147"/>
    </row>
    <row r="26" spans="1:15" x14ac:dyDescent="0.2">
      <c r="A26" s="26">
        <v>15</v>
      </c>
      <c r="B26" s="25" t="s">
        <v>65</v>
      </c>
      <c r="C26" s="36">
        <f>C19+C20+C21+C22+C23</f>
        <v>18.894839999999999</v>
      </c>
      <c r="D26" s="26">
        <v>1</v>
      </c>
      <c r="E26" s="25" t="s">
        <v>64</v>
      </c>
      <c r="F26" s="22"/>
      <c r="G26" s="22"/>
      <c r="H26" s="22"/>
      <c r="I26" s="38">
        <f>I27+I28+I29+I30+I31+I32</f>
        <v>4.3499999999999996</v>
      </c>
      <c r="J26" s="26">
        <v>1</v>
      </c>
      <c r="K26" s="25"/>
      <c r="L26" s="29"/>
      <c r="M26" s="30"/>
      <c r="N26" s="35"/>
      <c r="O26" s="22"/>
    </row>
    <row r="27" spans="1:15" x14ac:dyDescent="0.2">
      <c r="A27" s="26">
        <v>16</v>
      </c>
      <c r="B27" s="25" t="s">
        <v>63</v>
      </c>
      <c r="C27" s="37">
        <f>C26*5%</f>
        <v>0.94474199999999997</v>
      </c>
      <c r="D27" s="168" t="s">
        <v>62</v>
      </c>
      <c r="E27" s="27" t="s">
        <v>61</v>
      </c>
      <c r="F27" s="30">
        <v>25</v>
      </c>
      <c r="G27" s="30"/>
      <c r="H27" s="30">
        <v>7.0000000000000007E-2</v>
      </c>
      <c r="I27" s="29">
        <f>F27*H27</f>
        <v>1.7500000000000002</v>
      </c>
      <c r="J27" s="26">
        <v>2</v>
      </c>
      <c r="K27" s="25" t="s">
        <v>60</v>
      </c>
      <c r="L27" s="29">
        <v>7500</v>
      </c>
      <c r="M27" s="30"/>
      <c r="N27" s="35"/>
      <c r="O27" s="22" t="s">
        <v>59</v>
      </c>
    </row>
    <row r="28" spans="1:15" x14ac:dyDescent="0.2">
      <c r="A28" s="26">
        <v>17</v>
      </c>
      <c r="B28" s="25" t="s">
        <v>58</v>
      </c>
      <c r="C28" s="36">
        <f>C26+C27</f>
        <v>19.839582</v>
      </c>
      <c r="D28" s="169"/>
      <c r="E28" s="27" t="s">
        <v>57</v>
      </c>
      <c r="F28" s="30">
        <v>25</v>
      </c>
      <c r="G28" s="30"/>
      <c r="H28" s="30">
        <v>0.02</v>
      </c>
      <c r="I28" s="29">
        <f>F28*H28</f>
        <v>0.5</v>
      </c>
      <c r="J28" s="26">
        <v>3</v>
      </c>
      <c r="K28" s="25" t="s">
        <v>56</v>
      </c>
      <c r="L28" s="29">
        <v>8500</v>
      </c>
      <c r="M28" s="30"/>
      <c r="N28" s="35"/>
      <c r="O28" s="22"/>
    </row>
    <row r="29" spans="1:15" x14ac:dyDescent="0.2">
      <c r="A29" s="26">
        <v>18</v>
      </c>
      <c r="B29" s="25" t="s">
        <v>55</v>
      </c>
      <c r="C29" s="34">
        <f>C28*0.13</f>
        <v>2.57914566</v>
      </c>
      <c r="D29" s="169"/>
      <c r="E29" s="27" t="s">
        <v>54</v>
      </c>
      <c r="F29" s="30">
        <v>30</v>
      </c>
      <c r="G29" s="30"/>
      <c r="H29" s="30">
        <v>7.0000000000000007E-2</v>
      </c>
      <c r="I29" s="29">
        <f>F29*H29</f>
        <v>2.1</v>
      </c>
      <c r="J29" s="26">
        <v>4</v>
      </c>
      <c r="K29" s="25" t="s">
        <v>53</v>
      </c>
      <c r="L29" s="24">
        <v>25000</v>
      </c>
      <c r="M29" s="30"/>
      <c r="N29" s="35"/>
      <c r="O29" s="22"/>
    </row>
    <row r="30" spans="1:15" ht="18" customHeight="1" x14ac:dyDescent="0.2">
      <c r="A30" s="26"/>
      <c r="B30" s="25"/>
      <c r="C30" s="34"/>
      <c r="D30" s="169"/>
      <c r="E30" s="26"/>
      <c r="F30" s="30"/>
      <c r="G30" s="30"/>
      <c r="H30" s="30"/>
      <c r="I30" s="29">
        <f>F30*H30</f>
        <v>0</v>
      </c>
      <c r="J30" s="26"/>
      <c r="K30" s="25"/>
      <c r="L30" s="24"/>
      <c r="M30" s="22"/>
      <c r="N30" s="24"/>
      <c r="O30" s="22"/>
    </row>
    <row r="31" spans="1:15" x14ac:dyDescent="0.2">
      <c r="A31" s="26">
        <v>19</v>
      </c>
      <c r="B31" s="26" t="s">
        <v>52</v>
      </c>
      <c r="C31" s="33">
        <f>C28+C29</f>
        <v>22.418727660000002</v>
      </c>
      <c r="D31" s="170"/>
      <c r="E31" s="32"/>
      <c r="F31" s="163"/>
      <c r="G31" s="161"/>
      <c r="H31" s="162"/>
      <c r="I31" s="29"/>
      <c r="J31" s="22"/>
      <c r="K31" s="26"/>
      <c r="L31" s="24"/>
      <c r="M31" s="22"/>
      <c r="N31" s="24"/>
      <c r="O31" s="22"/>
    </row>
    <row r="32" spans="1:15" x14ac:dyDescent="0.2">
      <c r="A32" s="28"/>
      <c r="B32" s="27"/>
      <c r="C32" s="24"/>
      <c r="D32" s="31"/>
      <c r="E32" s="25"/>
      <c r="F32" s="30"/>
      <c r="G32" s="30"/>
      <c r="H32" s="30"/>
      <c r="I32" s="29"/>
      <c r="J32" s="22"/>
      <c r="K32" s="26"/>
      <c r="L32" s="24"/>
      <c r="M32" s="22"/>
      <c r="N32" s="24"/>
      <c r="O32" s="22"/>
    </row>
    <row r="33" spans="1:15" x14ac:dyDescent="0.2">
      <c r="A33" s="28"/>
      <c r="B33" s="27"/>
      <c r="C33" s="24"/>
      <c r="D33" s="26">
        <v>2</v>
      </c>
      <c r="E33" s="26" t="s">
        <v>51</v>
      </c>
      <c r="F33" s="30">
        <v>10</v>
      </c>
      <c r="G33" s="30"/>
      <c r="H33" s="30">
        <f>H27+H28+H29+H30</f>
        <v>0.16000000000000003</v>
      </c>
      <c r="I33" s="29">
        <f>F33*H33</f>
        <v>1.6000000000000003</v>
      </c>
      <c r="J33" s="22"/>
      <c r="K33" s="26"/>
      <c r="L33" s="24"/>
      <c r="M33" s="22"/>
      <c r="N33" s="24"/>
      <c r="O33" s="22"/>
    </row>
    <row r="34" spans="1:15" x14ac:dyDescent="0.2">
      <c r="A34" s="28"/>
      <c r="B34" s="27"/>
      <c r="C34" s="24"/>
      <c r="D34" s="26">
        <v>3</v>
      </c>
      <c r="E34" s="22"/>
      <c r="F34" s="22"/>
      <c r="G34" s="22"/>
      <c r="H34" s="22"/>
      <c r="I34" s="24"/>
      <c r="J34" s="22"/>
      <c r="K34" s="26"/>
      <c r="L34" s="24"/>
      <c r="M34" s="22"/>
      <c r="N34" s="24"/>
      <c r="O34" s="22"/>
    </row>
    <row r="35" spans="1:15" x14ac:dyDescent="0.2">
      <c r="A35" s="28"/>
      <c r="B35" s="27"/>
      <c r="C35" s="24"/>
      <c r="D35" s="26"/>
      <c r="E35" s="22"/>
      <c r="F35" s="22"/>
      <c r="G35" s="22"/>
      <c r="H35" s="22"/>
      <c r="I35" s="24"/>
      <c r="J35" s="22"/>
      <c r="K35" s="26"/>
      <c r="L35" s="24"/>
      <c r="M35" s="22"/>
      <c r="N35" s="24"/>
      <c r="O35" s="22"/>
    </row>
    <row r="36" spans="1:15" x14ac:dyDescent="0.2">
      <c r="A36" s="22"/>
      <c r="B36" s="26"/>
      <c r="C36" s="22"/>
      <c r="D36" s="22"/>
      <c r="E36" s="25" t="s">
        <v>50</v>
      </c>
      <c r="F36" s="22"/>
      <c r="G36" s="22"/>
      <c r="H36" s="22"/>
      <c r="I36" s="23">
        <f>I33</f>
        <v>1.6000000000000003</v>
      </c>
      <c r="J36" s="22"/>
      <c r="K36" s="25" t="s">
        <v>50</v>
      </c>
      <c r="L36" s="24">
        <f>SUM(L27:L35)</f>
        <v>41000</v>
      </c>
      <c r="M36" s="22"/>
      <c r="N36" s="23">
        <f>N26+N27+N28+N29</f>
        <v>0</v>
      </c>
      <c r="O36" s="22"/>
    </row>
    <row r="37" spans="1:15" x14ac:dyDescent="0.2">
      <c r="A37" s="18" t="s">
        <v>49</v>
      </c>
      <c r="B37" s="19"/>
      <c r="C37" s="18"/>
      <c r="D37" s="18"/>
      <c r="E37" s="18"/>
      <c r="F37" s="18"/>
      <c r="G37" s="18"/>
      <c r="H37" s="18"/>
      <c r="I37" s="18"/>
      <c r="J37" s="18"/>
      <c r="K37" s="17"/>
      <c r="L37" s="16"/>
      <c r="M37" s="16"/>
      <c r="N37" s="16"/>
      <c r="O37" s="16"/>
    </row>
    <row r="38" spans="1:15" x14ac:dyDescent="0.2">
      <c r="A38" s="20" t="s">
        <v>48</v>
      </c>
      <c r="B38" s="19"/>
      <c r="C38" s="18"/>
      <c r="D38" s="18"/>
      <c r="E38" s="18"/>
      <c r="F38" s="18"/>
      <c r="G38" s="18"/>
      <c r="H38" s="21"/>
      <c r="I38" s="18"/>
      <c r="J38" s="18"/>
      <c r="K38" s="17"/>
      <c r="L38" s="16"/>
      <c r="M38" s="16"/>
      <c r="N38" s="16"/>
      <c r="O38" s="16"/>
    </row>
    <row r="39" spans="1:15" x14ac:dyDescent="0.2">
      <c r="A39" s="20" t="s">
        <v>47</v>
      </c>
      <c r="B39" s="19"/>
      <c r="C39" s="18"/>
      <c r="D39" s="18"/>
      <c r="E39" s="18"/>
      <c r="F39" s="18"/>
      <c r="G39" s="18"/>
      <c r="H39" s="18"/>
      <c r="I39" s="18"/>
      <c r="J39" s="18"/>
      <c r="K39" s="17"/>
      <c r="L39" s="16"/>
      <c r="M39" s="16"/>
      <c r="N39" s="16"/>
      <c r="O39" s="16"/>
    </row>
  </sheetData>
  <mergeCells count="45">
    <mergeCell ref="I1:O1"/>
    <mergeCell ref="J2:O2"/>
    <mergeCell ref="J3:O3"/>
    <mergeCell ref="J4:K4"/>
    <mergeCell ref="M4:O4"/>
    <mergeCell ref="C8:E8"/>
    <mergeCell ref="F8:G8"/>
    <mergeCell ref="H8:I8"/>
    <mergeCell ref="L8:M8"/>
    <mergeCell ref="C5:E5"/>
    <mergeCell ref="F5:G5"/>
    <mergeCell ref="H5:I5"/>
    <mergeCell ref="L5:M5"/>
    <mergeCell ref="C6:E6"/>
    <mergeCell ref="F6:G6"/>
    <mergeCell ref="H6:I6"/>
    <mergeCell ref="L6:M6"/>
    <mergeCell ref="F31:H31"/>
    <mergeCell ref="A10:A11"/>
    <mergeCell ref="B10:B11"/>
    <mergeCell ref="C10:C11"/>
    <mergeCell ref="D10:D11"/>
    <mergeCell ref="D23:D25"/>
    <mergeCell ref="D27:D31"/>
    <mergeCell ref="E24:E25"/>
    <mergeCell ref="G24:G25"/>
    <mergeCell ref="H24:H25"/>
    <mergeCell ref="E17:I17"/>
    <mergeCell ref="E23:I23"/>
    <mergeCell ref="M24:M25"/>
    <mergeCell ref="N24:N25"/>
    <mergeCell ref="O24:O25"/>
    <mergeCell ref="A1:H4"/>
    <mergeCell ref="I24:I25"/>
    <mergeCell ref="J10:J11"/>
    <mergeCell ref="J23:J25"/>
    <mergeCell ref="K24:K25"/>
    <mergeCell ref="L24:L25"/>
    <mergeCell ref="E10:I10"/>
    <mergeCell ref="K10:O10"/>
    <mergeCell ref="K23:O23"/>
    <mergeCell ref="C7:E7"/>
    <mergeCell ref="F7:G7"/>
    <mergeCell ref="H7:I7"/>
    <mergeCell ref="L7:M7"/>
  </mergeCells>
  <phoneticPr fontId="2" type="noConversion"/>
  <pageMargins left="0.70069444444444495" right="0.70069444444444495" top="0.62986111111111098" bottom="0.75138888888888899" header="0.29861111111111099" footer="0.29861111111111099"/>
  <pageSetup paperSize="9" scale="9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zoomScale="115" zoomScaleNormal="115" workbookViewId="0">
      <selection activeCell="J23" sqref="I23:J23"/>
    </sheetView>
  </sheetViews>
  <sheetFormatPr defaultRowHeight="14.25" x14ac:dyDescent="0.2"/>
  <cols>
    <col min="1" max="1" width="12.75" customWidth="1"/>
    <col min="2" max="2" width="22.25" customWidth="1"/>
    <col min="4" max="4" width="3.875" customWidth="1"/>
    <col min="5" max="5" width="6.25" customWidth="1"/>
    <col min="6" max="6" width="5.25" customWidth="1"/>
    <col min="7" max="7" width="9" style="98"/>
  </cols>
  <sheetData>
    <row r="1" spans="1:11" x14ac:dyDescent="0.2">
      <c r="A1" t="s">
        <v>290</v>
      </c>
      <c r="B1" t="s">
        <v>291</v>
      </c>
      <c r="C1" t="s">
        <v>292</v>
      </c>
      <c r="D1" t="s">
        <v>293</v>
      </c>
      <c r="E1" t="s">
        <v>294</v>
      </c>
      <c r="F1" t="s">
        <v>295</v>
      </c>
      <c r="G1" s="98" t="s">
        <v>259</v>
      </c>
      <c r="H1" t="s">
        <v>257</v>
      </c>
      <c r="I1" t="s">
        <v>296</v>
      </c>
      <c r="J1" t="s">
        <v>259</v>
      </c>
      <c r="K1" t="s">
        <v>297</v>
      </c>
    </row>
    <row r="2" spans="1:11" x14ac:dyDescent="0.2">
      <c r="A2" t="s">
        <v>260</v>
      </c>
      <c r="B2" t="s">
        <v>272</v>
      </c>
      <c r="C2" t="s">
        <v>284</v>
      </c>
      <c r="D2" t="s">
        <v>287</v>
      </c>
      <c r="E2">
        <v>2.7E-2</v>
      </c>
      <c r="F2" s="98">
        <v>1</v>
      </c>
      <c r="G2" s="98">
        <f>SUMPRODUCT(E2:E14,F2:F14)</f>
        <v>1.552</v>
      </c>
      <c r="H2">
        <f>G2*9/1.13*0.95</f>
        <v>11.743008849557523</v>
      </c>
      <c r="I2">
        <v>35</v>
      </c>
      <c r="J2">
        <f>H2+I2*0.08*1.12</f>
        <v>14.879008849557524</v>
      </c>
      <c r="K2">
        <f>J2*1.06</f>
        <v>15.771749380530975</v>
      </c>
    </row>
    <row r="3" spans="1:11" x14ac:dyDescent="0.2">
      <c r="A3" t="s">
        <v>261</v>
      </c>
      <c r="B3" t="s">
        <v>273</v>
      </c>
      <c r="C3" t="s">
        <v>284</v>
      </c>
      <c r="D3" t="s">
        <v>287</v>
      </c>
      <c r="E3">
        <v>2.7E-2</v>
      </c>
      <c r="F3" s="98">
        <v>1</v>
      </c>
    </row>
    <row r="4" spans="1:11" x14ac:dyDescent="0.2">
      <c r="A4" t="s">
        <v>262</v>
      </c>
      <c r="B4" t="s">
        <v>274</v>
      </c>
      <c r="C4" t="s">
        <v>284</v>
      </c>
      <c r="D4" t="s">
        <v>287</v>
      </c>
      <c r="E4">
        <v>6.5000000000000002E-2</v>
      </c>
      <c r="F4" s="98">
        <v>1</v>
      </c>
    </row>
    <row r="5" spans="1:11" x14ac:dyDescent="0.2">
      <c r="A5" t="s">
        <v>263</v>
      </c>
      <c r="B5" t="s">
        <v>275</v>
      </c>
      <c r="C5" t="s">
        <v>284</v>
      </c>
      <c r="D5" t="s">
        <v>287</v>
      </c>
      <c r="E5">
        <v>0.05</v>
      </c>
      <c r="F5" s="98">
        <v>1</v>
      </c>
    </row>
    <row r="6" spans="1:11" x14ac:dyDescent="0.2">
      <c r="A6" t="s">
        <v>264</v>
      </c>
      <c r="B6" t="s">
        <v>276</v>
      </c>
      <c r="C6" t="s">
        <v>284</v>
      </c>
      <c r="D6" t="s">
        <v>287</v>
      </c>
      <c r="E6">
        <v>4.3999999999999997E-2</v>
      </c>
      <c r="F6" s="98">
        <v>1</v>
      </c>
    </row>
    <row r="7" spans="1:11" x14ac:dyDescent="0.2">
      <c r="A7" t="s">
        <v>265</v>
      </c>
      <c r="B7" t="s">
        <v>277</v>
      </c>
      <c r="C7" t="s">
        <v>284</v>
      </c>
      <c r="D7" t="s">
        <v>287</v>
      </c>
      <c r="E7">
        <v>4.5999999999999999E-2</v>
      </c>
      <c r="F7" s="98">
        <v>1</v>
      </c>
    </row>
    <row r="8" spans="1:11" x14ac:dyDescent="0.2">
      <c r="A8" t="s">
        <v>266</v>
      </c>
      <c r="B8" t="s">
        <v>278</v>
      </c>
      <c r="C8" t="s">
        <v>284</v>
      </c>
      <c r="D8" t="s">
        <v>288</v>
      </c>
      <c r="E8">
        <v>0.106</v>
      </c>
      <c r="F8" s="98">
        <v>1</v>
      </c>
    </row>
    <row r="9" spans="1:11" x14ac:dyDescent="0.2">
      <c r="A9" t="s">
        <v>267</v>
      </c>
      <c r="B9" t="s">
        <v>279</v>
      </c>
      <c r="C9" t="s">
        <v>284</v>
      </c>
      <c r="D9" t="s">
        <v>289</v>
      </c>
      <c r="E9">
        <v>0.192</v>
      </c>
      <c r="F9" s="98">
        <v>1</v>
      </c>
    </row>
    <row r="10" spans="1:11" x14ac:dyDescent="0.2">
      <c r="A10" t="s">
        <v>268</v>
      </c>
      <c r="B10" t="s">
        <v>280</v>
      </c>
      <c r="C10" t="s">
        <v>284</v>
      </c>
      <c r="D10" t="s">
        <v>289</v>
      </c>
      <c r="E10">
        <v>0.19900000000000001</v>
      </c>
      <c r="F10" s="98">
        <v>1</v>
      </c>
    </row>
    <row r="11" spans="1:11" x14ac:dyDescent="0.2">
      <c r="A11" t="s">
        <v>269</v>
      </c>
      <c r="B11" t="s">
        <v>281</v>
      </c>
      <c r="C11" t="s">
        <v>284</v>
      </c>
      <c r="D11" t="s">
        <v>289</v>
      </c>
      <c r="E11">
        <v>0.32900000000000001</v>
      </c>
      <c r="F11" s="98">
        <v>1</v>
      </c>
    </row>
    <row r="12" spans="1:11" x14ac:dyDescent="0.2">
      <c r="A12" t="s">
        <v>270</v>
      </c>
      <c r="B12" t="s">
        <v>282</v>
      </c>
      <c r="C12" t="s">
        <v>284</v>
      </c>
      <c r="D12" t="s">
        <v>289</v>
      </c>
      <c r="E12">
        <v>0.317</v>
      </c>
      <c r="F12" s="98">
        <v>1</v>
      </c>
    </row>
    <row r="13" spans="1:11" x14ac:dyDescent="0.2">
      <c r="A13" t="s">
        <v>271</v>
      </c>
      <c r="B13" t="s">
        <v>283</v>
      </c>
      <c r="C13" t="s">
        <v>150</v>
      </c>
      <c r="D13" s="98">
        <v>3</v>
      </c>
      <c r="E13">
        <v>3.5999999999999997E-2</v>
      </c>
      <c r="F13" s="98">
        <v>2</v>
      </c>
    </row>
    <row r="14" spans="1:11" x14ac:dyDescent="0.2">
      <c r="A14" t="s">
        <v>286</v>
      </c>
      <c r="B14" t="s">
        <v>285</v>
      </c>
      <c r="C14" t="s">
        <v>150</v>
      </c>
      <c r="D14" s="98">
        <v>3</v>
      </c>
      <c r="E14">
        <v>3.9E-2</v>
      </c>
      <c r="F14" s="98">
        <v>2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opLeftCell="A5" workbookViewId="0">
      <selection activeCell="K31" sqref="K31"/>
    </sheetView>
  </sheetViews>
  <sheetFormatPr defaultColWidth="9" defaultRowHeight="14.25" x14ac:dyDescent="0.2"/>
  <cols>
    <col min="1" max="2" width="9" style="15"/>
    <col min="3" max="3" width="11.875" style="15" customWidth="1"/>
    <col min="4" max="16384" width="9" style="15"/>
  </cols>
  <sheetData>
    <row r="1" spans="1:15" x14ac:dyDescent="0.2">
      <c r="A1" s="148" t="s">
        <v>131</v>
      </c>
      <c r="B1" s="149"/>
      <c r="C1" s="149"/>
      <c r="D1" s="149"/>
      <c r="E1" s="149"/>
      <c r="F1" s="149"/>
      <c r="G1" s="149"/>
      <c r="H1" s="150"/>
      <c r="I1" s="177" t="s">
        <v>130</v>
      </c>
      <c r="J1" s="178"/>
      <c r="K1" s="178"/>
      <c r="L1" s="178"/>
      <c r="M1" s="178"/>
      <c r="N1" s="178"/>
      <c r="O1" s="179"/>
    </row>
    <row r="2" spans="1:15" x14ac:dyDescent="0.2">
      <c r="A2" s="151"/>
      <c r="B2" s="152"/>
      <c r="C2" s="152"/>
      <c r="D2" s="152"/>
      <c r="E2" s="152"/>
      <c r="F2" s="152"/>
      <c r="G2" s="152"/>
      <c r="H2" s="153"/>
      <c r="I2" s="59" t="s">
        <v>129</v>
      </c>
      <c r="J2" s="180" t="s">
        <v>128</v>
      </c>
      <c r="K2" s="181"/>
      <c r="L2" s="181"/>
      <c r="M2" s="181"/>
      <c r="N2" s="181"/>
      <c r="O2" s="182"/>
    </row>
    <row r="3" spans="1:15" x14ac:dyDescent="0.2">
      <c r="A3" s="151"/>
      <c r="B3" s="152"/>
      <c r="C3" s="152"/>
      <c r="D3" s="152"/>
      <c r="E3" s="152"/>
      <c r="F3" s="152"/>
      <c r="G3" s="152"/>
      <c r="H3" s="153"/>
      <c r="I3" s="59" t="s">
        <v>127</v>
      </c>
      <c r="J3" s="180" t="s">
        <v>126</v>
      </c>
      <c r="K3" s="181"/>
      <c r="L3" s="181"/>
      <c r="M3" s="181"/>
      <c r="N3" s="181"/>
      <c r="O3" s="182"/>
    </row>
    <row r="4" spans="1:15" x14ac:dyDescent="0.2">
      <c r="A4" s="154"/>
      <c r="B4" s="155"/>
      <c r="C4" s="155"/>
      <c r="D4" s="155"/>
      <c r="E4" s="155"/>
      <c r="F4" s="155"/>
      <c r="G4" s="155"/>
      <c r="H4" s="156"/>
      <c r="I4" s="59" t="s">
        <v>125</v>
      </c>
      <c r="J4" s="183" t="s">
        <v>124</v>
      </c>
      <c r="K4" s="183"/>
      <c r="L4" s="59" t="s">
        <v>123</v>
      </c>
      <c r="M4" s="184">
        <v>13313276238</v>
      </c>
      <c r="N4" s="185"/>
      <c r="O4" s="186"/>
    </row>
    <row r="5" spans="1:15" x14ac:dyDescent="0.2">
      <c r="A5" s="58"/>
      <c r="B5" s="58"/>
      <c r="C5" s="163"/>
      <c r="D5" s="161"/>
      <c r="E5" s="162"/>
      <c r="F5" s="163"/>
      <c r="G5" s="162"/>
      <c r="H5" s="163"/>
      <c r="I5" s="162"/>
      <c r="J5" s="54"/>
      <c r="K5" s="57" t="s">
        <v>122</v>
      </c>
      <c r="L5" s="173">
        <v>45890</v>
      </c>
      <c r="M5" s="174"/>
      <c r="N5" s="26" t="s">
        <v>121</v>
      </c>
      <c r="O5" s="56" t="s">
        <v>39</v>
      </c>
    </row>
    <row r="6" spans="1:15" ht="24" customHeight="1" x14ac:dyDescent="0.2">
      <c r="A6" s="22"/>
      <c r="B6" s="26"/>
      <c r="C6" s="163"/>
      <c r="D6" s="161"/>
      <c r="E6" s="162"/>
      <c r="F6" s="163"/>
      <c r="G6" s="162"/>
      <c r="H6" s="163"/>
      <c r="I6" s="162"/>
      <c r="J6" s="54"/>
      <c r="K6" s="55" t="s">
        <v>120</v>
      </c>
      <c r="L6" s="175" t="s">
        <v>133</v>
      </c>
      <c r="M6" s="176"/>
      <c r="N6" s="25" t="s">
        <v>118</v>
      </c>
      <c r="O6" s="22"/>
    </row>
    <row r="7" spans="1:15" ht="24" customHeight="1" x14ac:dyDescent="0.2">
      <c r="A7" s="22"/>
      <c r="B7" s="26"/>
      <c r="C7" s="163"/>
      <c r="D7" s="161"/>
      <c r="E7" s="162"/>
      <c r="F7" s="163"/>
      <c r="G7" s="162"/>
      <c r="H7" s="163"/>
      <c r="I7" s="162"/>
      <c r="J7" s="54"/>
      <c r="K7" s="25" t="s">
        <v>117</v>
      </c>
      <c r="L7" s="164"/>
      <c r="M7" s="165"/>
      <c r="N7" s="25" t="s">
        <v>115</v>
      </c>
      <c r="O7" s="53" t="s">
        <v>132</v>
      </c>
    </row>
    <row r="8" spans="1:15" x14ac:dyDescent="0.2">
      <c r="A8" s="26" t="s">
        <v>0</v>
      </c>
      <c r="B8" s="26" t="s">
        <v>113</v>
      </c>
      <c r="C8" s="147" t="s">
        <v>112</v>
      </c>
      <c r="D8" s="147"/>
      <c r="E8" s="147"/>
      <c r="F8" s="163" t="s">
        <v>111</v>
      </c>
      <c r="G8" s="162"/>
      <c r="H8" s="172" t="s">
        <v>110</v>
      </c>
      <c r="I8" s="167"/>
      <c r="J8" s="52"/>
      <c r="K8" s="42" t="s">
        <v>109</v>
      </c>
      <c r="L8" s="163"/>
      <c r="M8" s="162"/>
      <c r="N8" s="25" t="s">
        <v>52</v>
      </c>
      <c r="O8" s="51">
        <f>C31</f>
        <v>14.94225894</v>
      </c>
    </row>
    <row r="9" spans="1:15" x14ac:dyDescent="0.2">
      <c r="A9" s="48"/>
      <c r="B9" s="48"/>
      <c r="C9" s="48"/>
      <c r="D9" s="48"/>
      <c r="E9" s="48"/>
      <c r="F9" s="50"/>
      <c r="G9" s="50"/>
      <c r="H9" s="50"/>
      <c r="I9" s="48"/>
      <c r="J9" s="49"/>
      <c r="K9" s="48"/>
      <c r="L9" s="48"/>
      <c r="M9" s="48"/>
      <c r="N9" s="48"/>
      <c r="O9" s="47"/>
    </row>
    <row r="10" spans="1:15" x14ac:dyDescent="0.2">
      <c r="A10" s="146" t="s">
        <v>0</v>
      </c>
      <c r="B10" s="166" t="s">
        <v>108</v>
      </c>
      <c r="C10" s="157" t="s">
        <v>67</v>
      </c>
      <c r="D10" s="157" t="s">
        <v>0</v>
      </c>
      <c r="E10" s="160" t="s">
        <v>107</v>
      </c>
      <c r="F10" s="161"/>
      <c r="G10" s="161"/>
      <c r="H10" s="161"/>
      <c r="I10" s="162"/>
      <c r="J10" s="157" t="s">
        <v>0</v>
      </c>
      <c r="K10" s="160" t="s">
        <v>106</v>
      </c>
      <c r="L10" s="161"/>
      <c r="M10" s="161"/>
      <c r="N10" s="161"/>
      <c r="O10" s="162"/>
    </row>
    <row r="11" spans="1:15" x14ac:dyDescent="0.2">
      <c r="A11" s="147"/>
      <c r="B11" s="167"/>
      <c r="C11" s="167"/>
      <c r="D11" s="167"/>
      <c r="E11" s="26" t="s">
        <v>87</v>
      </c>
      <c r="F11" s="26" t="s">
        <v>3</v>
      </c>
      <c r="G11" s="26" t="s">
        <v>86</v>
      </c>
      <c r="H11" s="26" t="s">
        <v>69</v>
      </c>
      <c r="I11" s="26" t="s">
        <v>67</v>
      </c>
      <c r="J11" s="147"/>
      <c r="K11" s="25" t="s">
        <v>105</v>
      </c>
      <c r="L11" s="25" t="s">
        <v>104</v>
      </c>
      <c r="M11" s="26" t="s">
        <v>3</v>
      </c>
      <c r="N11" s="26" t="s">
        <v>103</v>
      </c>
      <c r="O11" s="26" t="s">
        <v>67</v>
      </c>
    </row>
    <row r="12" spans="1:15" x14ac:dyDescent="0.2">
      <c r="A12" s="26">
        <v>1</v>
      </c>
      <c r="B12" s="25" t="s">
        <v>102</v>
      </c>
      <c r="C12" s="33">
        <f>I12+I13</f>
        <v>3.8159999999999998</v>
      </c>
      <c r="D12" s="26">
        <v>1</v>
      </c>
      <c r="E12" s="32" t="s">
        <v>101</v>
      </c>
      <c r="F12" s="25" t="s">
        <v>96</v>
      </c>
      <c r="G12" s="30">
        <v>0.84799999999999998</v>
      </c>
      <c r="H12" s="44">
        <v>4.5</v>
      </c>
      <c r="I12" s="44">
        <f>G12*H12</f>
        <v>3.8159999999999998</v>
      </c>
      <c r="J12" s="26">
        <v>1</v>
      </c>
      <c r="K12" s="25" t="s">
        <v>100</v>
      </c>
      <c r="L12" s="46">
        <v>1</v>
      </c>
      <c r="M12" s="25" t="s">
        <v>99</v>
      </c>
      <c r="N12" s="25">
        <f>H27+H28+H29</f>
        <v>0.11</v>
      </c>
      <c r="O12" s="45">
        <f>10*L12/(1/H27)</f>
        <v>0.5</v>
      </c>
    </row>
    <row r="13" spans="1:15" x14ac:dyDescent="0.2">
      <c r="A13" s="26">
        <v>2</v>
      </c>
      <c r="B13" s="26" t="s">
        <v>98</v>
      </c>
      <c r="C13" s="33">
        <f>I22</f>
        <v>2.1</v>
      </c>
      <c r="D13" s="26">
        <v>2</v>
      </c>
      <c r="E13" s="32"/>
      <c r="F13" s="25"/>
      <c r="G13" s="30"/>
      <c r="H13" s="44"/>
      <c r="I13" s="44"/>
      <c r="J13" s="26">
        <v>2</v>
      </c>
      <c r="K13" s="25" t="s">
        <v>95</v>
      </c>
      <c r="L13" s="43"/>
      <c r="M13" s="26"/>
      <c r="N13" s="26"/>
      <c r="O13" s="43"/>
    </row>
    <row r="14" spans="1:15" x14ac:dyDescent="0.2">
      <c r="A14" s="26">
        <v>3</v>
      </c>
      <c r="B14" s="26" t="s">
        <v>94</v>
      </c>
      <c r="C14" s="33">
        <f>O22</f>
        <v>0.5</v>
      </c>
      <c r="D14" s="26">
        <v>3</v>
      </c>
      <c r="E14" s="22"/>
      <c r="F14" s="22"/>
      <c r="G14" s="22"/>
      <c r="H14" s="24"/>
      <c r="I14" s="24"/>
      <c r="J14" s="26">
        <v>3</v>
      </c>
      <c r="K14" s="26" t="s">
        <v>93</v>
      </c>
      <c r="L14" s="43"/>
      <c r="M14" s="26"/>
      <c r="N14" s="26"/>
      <c r="O14" s="43"/>
    </row>
    <row r="15" spans="1:15" x14ac:dyDescent="0.2">
      <c r="A15" s="26">
        <v>4</v>
      </c>
      <c r="B15" s="25" t="s">
        <v>92</v>
      </c>
      <c r="C15" s="33">
        <f>I26</f>
        <v>3.05</v>
      </c>
      <c r="D15" s="26">
        <v>4</v>
      </c>
      <c r="E15" s="22"/>
      <c r="F15" s="22"/>
      <c r="G15" s="22"/>
      <c r="H15" s="24"/>
      <c r="I15" s="24"/>
      <c r="J15" s="26">
        <v>4</v>
      </c>
      <c r="K15" s="26" t="s">
        <v>91</v>
      </c>
      <c r="L15" s="43"/>
      <c r="M15" s="26"/>
      <c r="N15" s="26"/>
      <c r="O15" s="43"/>
    </row>
    <row r="16" spans="1:15" x14ac:dyDescent="0.2">
      <c r="A16" s="26">
        <v>5</v>
      </c>
      <c r="B16" s="26" t="s">
        <v>51</v>
      </c>
      <c r="C16" s="33">
        <f>I36</f>
        <v>1.1000000000000001</v>
      </c>
      <c r="D16" s="26">
        <v>5</v>
      </c>
      <c r="E16" s="22"/>
      <c r="F16" s="22"/>
      <c r="G16" s="22"/>
      <c r="H16" s="24"/>
      <c r="I16" s="24"/>
      <c r="J16" s="26">
        <v>5</v>
      </c>
      <c r="K16" s="25" t="s">
        <v>90</v>
      </c>
      <c r="L16" s="43">
        <f>0</f>
        <v>0</v>
      </c>
      <c r="M16" s="26"/>
      <c r="N16" s="26"/>
      <c r="O16" s="43"/>
    </row>
    <row r="17" spans="1:15" x14ac:dyDescent="0.2">
      <c r="A17" s="26">
        <v>6</v>
      </c>
      <c r="B17" s="26" t="s">
        <v>89</v>
      </c>
      <c r="C17" s="33">
        <f>N36</f>
        <v>0</v>
      </c>
      <c r="D17" s="22"/>
      <c r="E17" s="163" t="s">
        <v>88</v>
      </c>
      <c r="F17" s="161"/>
      <c r="G17" s="161"/>
      <c r="H17" s="161"/>
      <c r="I17" s="162"/>
      <c r="J17" s="26">
        <v>6</v>
      </c>
      <c r="K17" s="26"/>
      <c r="L17" s="24"/>
      <c r="M17" s="22"/>
      <c r="N17" s="22"/>
      <c r="O17" s="24"/>
    </row>
    <row r="18" spans="1:15" x14ac:dyDescent="0.2">
      <c r="A18" s="26">
        <v>7</v>
      </c>
      <c r="B18" s="26"/>
      <c r="C18" s="34"/>
      <c r="D18" s="22"/>
      <c r="E18" s="26" t="s">
        <v>87</v>
      </c>
      <c r="F18" s="26" t="s">
        <v>3</v>
      </c>
      <c r="G18" s="26" t="s">
        <v>86</v>
      </c>
      <c r="H18" s="26" t="s">
        <v>69</v>
      </c>
      <c r="I18" s="26" t="s">
        <v>67</v>
      </c>
      <c r="J18" s="26">
        <v>7</v>
      </c>
      <c r="K18" s="26"/>
      <c r="L18" s="24"/>
      <c r="M18" s="22"/>
      <c r="N18" s="22"/>
      <c r="O18" s="24"/>
    </row>
    <row r="19" spans="1:15" x14ac:dyDescent="0.2">
      <c r="A19" s="26">
        <v>8</v>
      </c>
      <c r="B19" s="25" t="s">
        <v>85</v>
      </c>
      <c r="C19" s="36">
        <f>C12+C13+C14+C15+C16+C17</f>
        <v>10.566000000000001</v>
      </c>
      <c r="D19" s="26">
        <v>1</v>
      </c>
      <c r="E19" s="32" t="s">
        <v>82</v>
      </c>
      <c r="F19" s="26" t="s">
        <v>81</v>
      </c>
      <c r="G19" s="26">
        <v>1</v>
      </c>
      <c r="H19" s="43">
        <v>2.1</v>
      </c>
      <c r="I19" s="43">
        <v>2.1</v>
      </c>
      <c r="J19" s="26">
        <v>8</v>
      </c>
      <c r="K19" s="26"/>
      <c r="L19" s="24"/>
      <c r="M19" s="22"/>
      <c r="N19" s="22"/>
      <c r="O19" s="24"/>
    </row>
    <row r="20" spans="1:15" x14ac:dyDescent="0.2">
      <c r="A20" s="26">
        <v>9</v>
      </c>
      <c r="B20" s="26" t="s">
        <v>83</v>
      </c>
      <c r="C20" s="34">
        <v>0.8</v>
      </c>
      <c r="D20" s="26">
        <v>2</v>
      </c>
      <c r="E20" s="32"/>
      <c r="F20" s="26"/>
      <c r="G20" s="26"/>
      <c r="H20" s="43"/>
      <c r="I20" s="43"/>
      <c r="J20" s="26">
        <v>9</v>
      </c>
      <c r="K20" s="26"/>
      <c r="L20" s="24"/>
      <c r="M20" s="22"/>
      <c r="N20" s="22"/>
      <c r="O20" s="24"/>
    </row>
    <row r="21" spans="1:15" x14ac:dyDescent="0.2">
      <c r="A21" s="26">
        <v>10</v>
      </c>
      <c r="B21" s="26" t="s">
        <v>80</v>
      </c>
      <c r="C21" s="37">
        <f>G12*0.7</f>
        <v>0.59359999999999991</v>
      </c>
      <c r="D21" s="26">
        <v>3</v>
      </c>
      <c r="E21" s="22"/>
      <c r="F21" s="22"/>
      <c r="G21" s="22"/>
      <c r="H21" s="24"/>
      <c r="I21" s="24"/>
      <c r="J21" s="26">
        <v>10</v>
      </c>
      <c r="K21" s="26"/>
      <c r="L21" s="24"/>
      <c r="M21" s="22"/>
      <c r="N21" s="22"/>
      <c r="O21" s="24"/>
    </row>
    <row r="22" spans="1:15" x14ac:dyDescent="0.2">
      <c r="A22" s="26">
        <v>11</v>
      </c>
      <c r="B22" s="25" t="s">
        <v>79</v>
      </c>
      <c r="C22" s="37">
        <f>C19*3%</f>
        <v>0.31697999999999998</v>
      </c>
      <c r="D22" s="22"/>
      <c r="E22" s="25" t="s">
        <v>50</v>
      </c>
      <c r="F22" s="22"/>
      <c r="G22" s="22"/>
      <c r="H22" s="24"/>
      <c r="I22" s="23">
        <f>I19+I20+I21</f>
        <v>2.1</v>
      </c>
      <c r="J22" s="22"/>
      <c r="K22" s="26" t="s">
        <v>78</v>
      </c>
      <c r="L22" s="24"/>
      <c r="M22" s="22"/>
      <c r="N22" s="22"/>
      <c r="O22" s="23">
        <f>O12</f>
        <v>0.5</v>
      </c>
    </row>
    <row r="23" spans="1:15" x14ac:dyDescent="0.2">
      <c r="A23" s="26">
        <v>12</v>
      </c>
      <c r="B23" s="42" t="s">
        <v>77</v>
      </c>
      <c r="C23" s="37">
        <f>C19*3%</f>
        <v>0.31697999999999998</v>
      </c>
      <c r="D23" s="146" t="s">
        <v>0</v>
      </c>
      <c r="E23" s="171" t="s">
        <v>76</v>
      </c>
      <c r="F23" s="172"/>
      <c r="G23" s="172"/>
      <c r="H23" s="172"/>
      <c r="I23" s="167"/>
      <c r="J23" s="146" t="s">
        <v>0</v>
      </c>
      <c r="K23" s="160" t="s">
        <v>75</v>
      </c>
      <c r="L23" s="161"/>
      <c r="M23" s="161"/>
      <c r="N23" s="161"/>
      <c r="O23" s="162"/>
    </row>
    <row r="24" spans="1:15" x14ac:dyDescent="0.2">
      <c r="A24" s="26">
        <v>13</v>
      </c>
      <c r="B24" s="27"/>
      <c r="C24" s="40"/>
      <c r="D24" s="158"/>
      <c r="E24" s="159" t="s">
        <v>74</v>
      </c>
      <c r="F24" s="41" t="s">
        <v>73</v>
      </c>
      <c r="G24" s="146" t="s">
        <v>72</v>
      </c>
      <c r="H24" s="146" t="s">
        <v>71</v>
      </c>
      <c r="I24" s="146" t="s">
        <v>67</v>
      </c>
      <c r="J24" s="158"/>
      <c r="K24" s="159" t="s">
        <v>70</v>
      </c>
      <c r="L24" s="146" t="s">
        <v>69</v>
      </c>
      <c r="M24" s="146" t="s">
        <v>68</v>
      </c>
      <c r="N24" s="146" t="s">
        <v>67</v>
      </c>
      <c r="O24" s="146" t="s">
        <v>7</v>
      </c>
    </row>
    <row r="25" spans="1:15" x14ac:dyDescent="0.2">
      <c r="A25" s="26">
        <v>14</v>
      </c>
      <c r="B25" s="27"/>
      <c r="C25" s="40"/>
      <c r="D25" s="147"/>
      <c r="E25" s="147"/>
      <c r="F25" s="39" t="s">
        <v>66</v>
      </c>
      <c r="G25" s="147"/>
      <c r="H25" s="147"/>
      <c r="I25" s="147"/>
      <c r="J25" s="147"/>
      <c r="K25" s="147"/>
      <c r="L25" s="147"/>
      <c r="M25" s="147"/>
      <c r="N25" s="147"/>
      <c r="O25" s="147"/>
    </row>
    <row r="26" spans="1:15" x14ac:dyDescent="0.2">
      <c r="A26" s="26">
        <v>15</v>
      </c>
      <c r="B26" s="25" t="s">
        <v>65</v>
      </c>
      <c r="C26" s="36">
        <f>C19+C20+C21+C22+C23</f>
        <v>12.59356</v>
      </c>
      <c r="D26" s="26">
        <v>1</v>
      </c>
      <c r="E26" s="25" t="s">
        <v>64</v>
      </c>
      <c r="F26" s="22"/>
      <c r="G26" s="22"/>
      <c r="H26" s="22"/>
      <c r="I26" s="38">
        <f>I27+I28+I29+I30+I31+I32</f>
        <v>3.05</v>
      </c>
      <c r="J26" s="26">
        <v>1</v>
      </c>
      <c r="K26" s="25"/>
      <c r="L26" s="29"/>
      <c r="M26" s="30"/>
      <c r="N26" s="35"/>
      <c r="O26" s="22"/>
    </row>
    <row r="27" spans="1:15" x14ac:dyDescent="0.2">
      <c r="A27" s="26">
        <v>16</v>
      </c>
      <c r="B27" s="25" t="s">
        <v>63</v>
      </c>
      <c r="C27" s="37">
        <f>C26*5%</f>
        <v>0.62967800000000007</v>
      </c>
      <c r="D27" s="168" t="s">
        <v>62</v>
      </c>
      <c r="E27" s="27" t="s">
        <v>61</v>
      </c>
      <c r="F27" s="30">
        <v>25</v>
      </c>
      <c r="G27" s="30"/>
      <c r="H27" s="30">
        <v>0.05</v>
      </c>
      <c r="I27" s="29">
        <f>F27*H27</f>
        <v>1.25</v>
      </c>
      <c r="J27" s="26">
        <v>2</v>
      </c>
      <c r="K27" s="25" t="s">
        <v>60</v>
      </c>
      <c r="L27" s="29">
        <v>7000</v>
      </c>
      <c r="M27" s="30"/>
      <c r="N27" s="35"/>
      <c r="O27" s="22" t="s">
        <v>59</v>
      </c>
    </row>
    <row r="28" spans="1:15" x14ac:dyDescent="0.2">
      <c r="A28" s="26">
        <v>17</v>
      </c>
      <c r="B28" s="25" t="s">
        <v>58</v>
      </c>
      <c r="C28" s="36">
        <f>C26+C27</f>
        <v>13.223238</v>
      </c>
      <c r="D28" s="169"/>
      <c r="E28" s="27" t="s">
        <v>54</v>
      </c>
      <c r="F28" s="30">
        <v>30</v>
      </c>
      <c r="G28" s="30"/>
      <c r="H28" s="30">
        <v>0.06</v>
      </c>
      <c r="I28" s="29">
        <f>F28*H28</f>
        <v>1.7999999999999998</v>
      </c>
      <c r="J28" s="26">
        <v>3</v>
      </c>
      <c r="K28" s="25" t="s">
        <v>56</v>
      </c>
      <c r="L28" s="29">
        <v>8000</v>
      </c>
      <c r="M28" s="30"/>
      <c r="N28" s="35"/>
      <c r="O28" s="22"/>
    </row>
    <row r="29" spans="1:15" x14ac:dyDescent="0.2">
      <c r="A29" s="26">
        <v>18</v>
      </c>
      <c r="B29" s="25" t="s">
        <v>55</v>
      </c>
      <c r="C29" s="34">
        <f>C28*0.13</f>
        <v>1.7190209400000001</v>
      </c>
      <c r="D29" s="169"/>
      <c r="E29" s="27"/>
      <c r="F29" s="30"/>
      <c r="G29" s="30"/>
      <c r="H29" s="30"/>
      <c r="I29" s="29"/>
      <c r="J29" s="26">
        <v>4</v>
      </c>
      <c r="K29" s="25"/>
      <c r="L29" s="24"/>
      <c r="M29" s="30"/>
      <c r="N29" s="35"/>
      <c r="O29" s="22"/>
    </row>
    <row r="30" spans="1:15" ht="18" customHeight="1" x14ac:dyDescent="0.2">
      <c r="A30" s="26"/>
      <c r="B30" s="25"/>
      <c r="C30" s="34"/>
      <c r="D30" s="169"/>
      <c r="E30" s="26"/>
      <c r="F30" s="30"/>
      <c r="G30" s="30"/>
      <c r="H30" s="30"/>
      <c r="I30" s="29">
        <f>F30*H30</f>
        <v>0</v>
      </c>
      <c r="J30" s="26"/>
      <c r="K30" s="25"/>
      <c r="L30" s="24"/>
      <c r="M30" s="22"/>
      <c r="N30" s="24"/>
      <c r="O30" s="22"/>
    </row>
    <row r="31" spans="1:15" x14ac:dyDescent="0.2">
      <c r="A31" s="26">
        <v>19</v>
      </c>
      <c r="B31" s="26" t="s">
        <v>52</v>
      </c>
      <c r="C31" s="33">
        <f>C28+C29</f>
        <v>14.94225894</v>
      </c>
      <c r="D31" s="170"/>
      <c r="E31" s="32"/>
      <c r="F31" s="163"/>
      <c r="G31" s="161"/>
      <c r="H31" s="162"/>
      <c r="I31" s="29"/>
      <c r="J31" s="22"/>
      <c r="K31" s="26"/>
      <c r="L31" s="24"/>
      <c r="M31" s="22"/>
      <c r="N31" s="24"/>
      <c r="O31" s="22"/>
    </row>
    <row r="32" spans="1:15" x14ac:dyDescent="0.2">
      <c r="A32" s="28"/>
      <c r="B32" s="27"/>
      <c r="C32" s="24"/>
      <c r="D32" s="31"/>
      <c r="E32" s="25"/>
      <c r="F32" s="30"/>
      <c r="G32" s="30"/>
      <c r="H32" s="30"/>
      <c r="I32" s="29"/>
      <c r="J32" s="22"/>
      <c r="K32" s="26"/>
      <c r="L32" s="24"/>
      <c r="M32" s="22"/>
      <c r="N32" s="24"/>
      <c r="O32" s="22"/>
    </row>
    <row r="33" spans="1:15" x14ac:dyDescent="0.2">
      <c r="A33" s="28"/>
      <c r="B33" s="27"/>
      <c r="C33" s="24"/>
      <c r="D33" s="26">
        <v>2</v>
      </c>
      <c r="E33" s="26" t="s">
        <v>51</v>
      </c>
      <c r="F33" s="30">
        <v>10</v>
      </c>
      <c r="G33" s="30"/>
      <c r="H33" s="30">
        <f>H27+H28+H29+H30</f>
        <v>0.11</v>
      </c>
      <c r="I33" s="29">
        <f>F33*H33</f>
        <v>1.1000000000000001</v>
      </c>
      <c r="J33" s="22"/>
      <c r="K33" s="26"/>
      <c r="L33" s="24"/>
      <c r="M33" s="22"/>
      <c r="N33" s="24"/>
      <c r="O33" s="22"/>
    </row>
    <row r="34" spans="1:15" x14ac:dyDescent="0.2">
      <c r="A34" s="28"/>
      <c r="B34" s="27"/>
      <c r="C34" s="24"/>
      <c r="D34" s="26">
        <v>3</v>
      </c>
      <c r="E34" s="22"/>
      <c r="F34" s="22"/>
      <c r="G34" s="22"/>
      <c r="H34" s="22"/>
      <c r="I34" s="24"/>
      <c r="J34" s="22"/>
      <c r="K34" s="26"/>
      <c r="L34" s="24"/>
      <c r="M34" s="22"/>
      <c r="N34" s="24"/>
      <c r="O34" s="22"/>
    </row>
    <row r="35" spans="1:15" x14ac:dyDescent="0.2">
      <c r="A35" s="28"/>
      <c r="B35" s="27"/>
      <c r="C35" s="24"/>
      <c r="D35" s="26"/>
      <c r="E35" s="22"/>
      <c r="F35" s="22"/>
      <c r="G35" s="22"/>
      <c r="H35" s="22"/>
      <c r="I35" s="24"/>
      <c r="J35" s="22"/>
      <c r="K35" s="26"/>
      <c r="L35" s="24"/>
      <c r="M35" s="22"/>
      <c r="N35" s="24"/>
      <c r="O35" s="22"/>
    </row>
    <row r="36" spans="1:15" x14ac:dyDescent="0.2">
      <c r="A36" s="22"/>
      <c r="B36" s="26"/>
      <c r="C36" s="22"/>
      <c r="D36" s="22"/>
      <c r="E36" s="25" t="s">
        <v>50</v>
      </c>
      <c r="F36" s="22"/>
      <c r="G36" s="22"/>
      <c r="H36" s="22"/>
      <c r="I36" s="23">
        <f>I33</f>
        <v>1.1000000000000001</v>
      </c>
      <c r="J36" s="22"/>
      <c r="K36" s="25" t="s">
        <v>50</v>
      </c>
      <c r="L36" s="24">
        <f>SUM(L27:L35)</f>
        <v>15000</v>
      </c>
      <c r="M36" s="22"/>
      <c r="N36" s="23">
        <f>N26+N27+N28+N29</f>
        <v>0</v>
      </c>
      <c r="O36" s="22"/>
    </row>
    <row r="37" spans="1:15" x14ac:dyDescent="0.2">
      <c r="A37" s="18" t="s">
        <v>49</v>
      </c>
      <c r="B37" s="19"/>
      <c r="C37" s="18"/>
      <c r="D37" s="18"/>
      <c r="E37" s="18"/>
      <c r="F37" s="18"/>
      <c r="G37" s="18"/>
      <c r="H37" s="18"/>
      <c r="I37" s="18"/>
      <c r="J37" s="18"/>
      <c r="K37" s="17"/>
      <c r="L37" s="16"/>
      <c r="M37" s="16"/>
      <c r="N37" s="16"/>
      <c r="O37" s="16"/>
    </row>
    <row r="38" spans="1:15" x14ac:dyDescent="0.2">
      <c r="A38" s="20" t="s">
        <v>48</v>
      </c>
      <c r="B38" s="19"/>
      <c r="C38" s="18"/>
      <c r="D38" s="18"/>
      <c r="E38" s="18"/>
      <c r="F38" s="18"/>
      <c r="G38" s="18"/>
      <c r="H38" s="21"/>
      <c r="I38" s="18"/>
      <c r="J38" s="18"/>
      <c r="K38" s="17"/>
      <c r="L38" s="16"/>
      <c r="M38" s="16"/>
      <c r="N38" s="16"/>
      <c r="O38" s="16"/>
    </row>
    <row r="39" spans="1:15" x14ac:dyDescent="0.2">
      <c r="A39" s="20" t="s">
        <v>47</v>
      </c>
      <c r="B39" s="19"/>
      <c r="C39" s="18"/>
      <c r="D39" s="18"/>
      <c r="E39" s="18"/>
      <c r="F39" s="18"/>
      <c r="G39" s="18"/>
      <c r="H39" s="18"/>
      <c r="I39" s="18"/>
      <c r="J39" s="18"/>
      <c r="K39" s="17"/>
      <c r="L39" s="16"/>
      <c r="M39" s="16"/>
      <c r="N39" s="16"/>
      <c r="O39" s="16"/>
    </row>
  </sheetData>
  <mergeCells count="45">
    <mergeCell ref="I1:O1"/>
    <mergeCell ref="J2:O2"/>
    <mergeCell ref="J3:O3"/>
    <mergeCell ref="J4:K4"/>
    <mergeCell ref="M4:O4"/>
    <mergeCell ref="C8:E8"/>
    <mergeCell ref="F8:G8"/>
    <mergeCell ref="H8:I8"/>
    <mergeCell ref="L8:M8"/>
    <mergeCell ref="C5:E5"/>
    <mergeCell ref="F5:G5"/>
    <mergeCell ref="H5:I5"/>
    <mergeCell ref="L5:M5"/>
    <mergeCell ref="C6:E6"/>
    <mergeCell ref="F6:G6"/>
    <mergeCell ref="H6:I6"/>
    <mergeCell ref="L6:M6"/>
    <mergeCell ref="F31:H31"/>
    <mergeCell ref="A10:A11"/>
    <mergeCell ref="B10:B11"/>
    <mergeCell ref="C10:C11"/>
    <mergeCell ref="D10:D11"/>
    <mergeCell ref="D23:D25"/>
    <mergeCell ref="D27:D31"/>
    <mergeCell ref="E24:E25"/>
    <mergeCell ref="G24:G25"/>
    <mergeCell ref="H24:H25"/>
    <mergeCell ref="E17:I17"/>
    <mergeCell ref="E23:I23"/>
    <mergeCell ref="M24:M25"/>
    <mergeCell ref="N24:N25"/>
    <mergeCell ref="O24:O25"/>
    <mergeCell ref="A1:H4"/>
    <mergeCell ref="I24:I25"/>
    <mergeCell ref="J10:J11"/>
    <mergeCell ref="J23:J25"/>
    <mergeCell ref="K24:K25"/>
    <mergeCell ref="L24:L25"/>
    <mergeCell ref="E10:I10"/>
    <mergeCell ref="K10:O10"/>
    <mergeCell ref="K23:O23"/>
    <mergeCell ref="C7:E7"/>
    <mergeCell ref="F7:G7"/>
    <mergeCell ref="H7:I7"/>
    <mergeCell ref="L7:M7"/>
  </mergeCells>
  <phoneticPr fontId="2" type="noConversion"/>
  <pageMargins left="0.70069444444444495" right="0.70069444444444495" top="0.62986111111111098" bottom="0.75138888888888899" header="0.29861111111111099" footer="0.29861111111111099"/>
  <pageSetup paperSize="9" scale="9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workbookViewId="0">
      <selection activeCell="S10" sqref="S10"/>
    </sheetView>
  </sheetViews>
  <sheetFormatPr defaultRowHeight="14.25" x14ac:dyDescent="0.2"/>
  <cols>
    <col min="1" max="1" width="14.875" customWidth="1"/>
    <col min="2" max="2" width="23.625" customWidth="1"/>
    <col min="13" max="13" width="13.75" customWidth="1"/>
    <col min="14" max="14" width="25.25" customWidth="1"/>
    <col min="15" max="15" width="14.375" customWidth="1"/>
  </cols>
  <sheetData>
    <row r="1" spans="1:20" ht="20.100000000000001" customHeight="1" x14ac:dyDescent="0.2">
      <c r="A1" s="188" t="s">
        <v>241</v>
      </c>
      <c r="B1" s="189" t="s">
        <v>242</v>
      </c>
      <c r="C1" s="189" t="s">
        <v>243</v>
      </c>
      <c r="D1" s="189" t="s">
        <v>244</v>
      </c>
      <c r="E1" s="189" t="s">
        <v>3</v>
      </c>
      <c r="F1" s="189" t="s">
        <v>245</v>
      </c>
      <c r="G1" s="188" t="s">
        <v>246</v>
      </c>
      <c r="H1" s="189" t="s">
        <v>247</v>
      </c>
      <c r="I1" s="190" t="s">
        <v>248</v>
      </c>
      <c r="J1" s="190" t="s">
        <v>249</v>
      </c>
      <c r="K1" s="191" t="s">
        <v>250</v>
      </c>
      <c r="L1" s="187" t="s">
        <v>251</v>
      </c>
      <c r="M1" s="191" t="s">
        <v>252</v>
      </c>
      <c r="N1" s="191" t="s">
        <v>253</v>
      </c>
      <c r="O1" s="189" t="s">
        <v>254</v>
      </c>
      <c r="P1" s="193" t="s">
        <v>255</v>
      </c>
      <c r="Q1" s="145" t="s">
        <v>257</v>
      </c>
      <c r="R1" s="192" t="s">
        <v>258</v>
      </c>
      <c r="S1" s="192" t="s">
        <v>259</v>
      </c>
      <c r="T1" s="192" t="s">
        <v>298</v>
      </c>
    </row>
    <row r="2" spans="1:20" ht="20.100000000000001" customHeight="1" x14ac:dyDescent="0.2">
      <c r="A2" s="188"/>
      <c r="B2" s="189"/>
      <c r="C2" s="189"/>
      <c r="D2" s="189"/>
      <c r="E2" s="189"/>
      <c r="F2" s="189"/>
      <c r="G2" s="188"/>
      <c r="H2" s="189"/>
      <c r="I2" s="190"/>
      <c r="J2" s="190"/>
      <c r="K2" s="191"/>
      <c r="L2" s="187"/>
      <c r="M2" s="191"/>
      <c r="N2" s="191"/>
      <c r="O2" s="189"/>
      <c r="P2" s="193"/>
      <c r="Q2" s="145"/>
      <c r="R2" s="192"/>
      <c r="S2" s="192"/>
      <c r="T2" s="192"/>
    </row>
    <row r="3" spans="1:20" ht="20.100000000000001" customHeight="1" x14ac:dyDescent="0.2">
      <c r="A3" s="85" t="s">
        <v>206</v>
      </c>
      <c r="B3" s="86" t="s">
        <v>207</v>
      </c>
      <c r="C3" s="87" t="s">
        <v>208</v>
      </c>
      <c r="D3" s="88" t="s">
        <v>209</v>
      </c>
      <c r="E3" s="89" t="s">
        <v>81</v>
      </c>
      <c r="F3" s="90"/>
      <c r="G3" s="90" t="s">
        <v>209</v>
      </c>
      <c r="H3" s="91" t="s">
        <v>210</v>
      </c>
      <c r="I3" s="90" t="s">
        <v>209</v>
      </c>
      <c r="J3" s="90" t="s">
        <v>211</v>
      </c>
      <c r="K3" s="90" t="s">
        <v>212</v>
      </c>
      <c r="L3" s="92" t="s">
        <v>213</v>
      </c>
      <c r="M3" s="93" t="s">
        <v>214</v>
      </c>
      <c r="N3" s="91" t="s">
        <v>215</v>
      </c>
      <c r="O3" s="91" t="s">
        <v>216</v>
      </c>
      <c r="P3" s="94">
        <v>0.746</v>
      </c>
      <c r="Q3">
        <f>P3*9/1.13*0.95</f>
        <v>5.6445132743362842</v>
      </c>
      <c r="R3">
        <v>24</v>
      </c>
      <c r="S3">
        <f>Q3+R3*0.08*1.12</f>
        <v>7.7949132743362846</v>
      </c>
      <c r="T3">
        <f>S3*1.06</f>
        <v>8.2626080707964622</v>
      </c>
    </row>
    <row r="4" spans="1:20" ht="20.100000000000001" customHeight="1" x14ac:dyDescent="0.2">
      <c r="A4" s="95" t="s">
        <v>217</v>
      </c>
      <c r="B4" s="86" t="s">
        <v>218</v>
      </c>
      <c r="C4" s="87" t="s">
        <v>208</v>
      </c>
      <c r="D4" s="88" t="s">
        <v>209</v>
      </c>
      <c r="E4" s="89" t="s">
        <v>81</v>
      </c>
      <c r="F4" s="90"/>
      <c r="G4" s="90" t="s">
        <v>209</v>
      </c>
      <c r="H4" s="91" t="s">
        <v>210</v>
      </c>
      <c r="I4" s="90" t="s">
        <v>209</v>
      </c>
      <c r="J4" s="90" t="s">
        <v>211</v>
      </c>
      <c r="K4" s="90" t="s">
        <v>212</v>
      </c>
      <c r="L4" s="89" t="s">
        <v>219</v>
      </c>
      <c r="M4" s="93" t="s">
        <v>220</v>
      </c>
      <c r="N4" s="91" t="s">
        <v>256</v>
      </c>
      <c r="O4" s="91"/>
      <c r="P4" s="96"/>
    </row>
    <row r="5" spans="1:20" ht="20.100000000000001" customHeight="1" x14ac:dyDescent="0.2">
      <c r="A5" s="95" t="s">
        <v>221</v>
      </c>
      <c r="B5" s="86" t="s">
        <v>222</v>
      </c>
      <c r="C5" s="87" t="s">
        <v>208</v>
      </c>
      <c r="D5" s="88" t="s">
        <v>209</v>
      </c>
      <c r="E5" s="89" t="s">
        <v>81</v>
      </c>
      <c r="F5" s="97"/>
      <c r="G5" s="90" t="s">
        <v>209</v>
      </c>
      <c r="H5" s="91" t="s">
        <v>210</v>
      </c>
      <c r="I5" s="90" t="s">
        <v>209</v>
      </c>
      <c r="J5" s="90" t="s">
        <v>211</v>
      </c>
      <c r="K5" s="90" t="s">
        <v>212</v>
      </c>
      <c r="L5" s="89" t="s">
        <v>219</v>
      </c>
      <c r="M5" s="93" t="s">
        <v>220</v>
      </c>
      <c r="N5" s="91" t="s">
        <v>256</v>
      </c>
      <c r="O5" s="91"/>
      <c r="P5" s="96"/>
    </row>
    <row r="6" spans="1:20" ht="20.100000000000001" customHeight="1" x14ac:dyDescent="0.2">
      <c r="A6" s="95" t="s">
        <v>223</v>
      </c>
      <c r="B6" s="86" t="s">
        <v>224</v>
      </c>
      <c r="C6" s="87" t="s">
        <v>208</v>
      </c>
      <c r="D6" s="88" t="s">
        <v>209</v>
      </c>
      <c r="E6" s="89" t="s">
        <v>81</v>
      </c>
      <c r="F6" s="90"/>
      <c r="G6" s="90" t="s">
        <v>209</v>
      </c>
      <c r="H6" s="91" t="s">
        <v>210</v>
      </c>
      <c r="I6" s="90" t="s">
        <v>209</v>
      </c>
      <c r="J6" s="90" t="s">
        <v>211</v>
      </c>
      <c r="K6" s="90" t="s">
        <v>212</v>
      </c>
      <c r="L6" s="89" t="s">
        <v>219</v>
      </c>
      <c r="M6" s="93" t="s">
        <v>220</v>
      </c>
      <c r="N6" s="91" t="s">
        <v>256</v>
      </c>
      <c r="O6" s="91"/>
      <c r="P6" s="96"/>
    </row>
    <row r="7" spans="1:20" ht="20.100000000000001" customHeight="1" x14ac:dyDescent="0.2">
      <c r="A7" s="95" t="s">
        <v>225</v>
      </c>
      <c r="B7" s="86" t="s">
        <v>226</v>
      </c>
      <c r="C7" s="87" t="s">
        <v>208</v>
      </c>
      <c r="D7" s="88" t="s">
        <v>209</v>
      </c>
      <c r="E7" s="89" t="s">
        <v>81</v>
      </c>
      <c r="F7" s="90"/>
      <c r="G7" s="90" t="s">
        <v>209</v>
      </c>
      <c r="H7" s="91" t="s">
        <v>210</v>
      </c>
      <c r="I7" s="90" t="s">
        <v>209</v>
      </c>
      <c r="J7" s="90" t="s">
        <v>211</v>
      </c>
      <c r="K7" s="90" t="s">
        <v>212</v>
      </c>
      <c r="L7" s="89" t="s">
        <v>219</v>
      </c>
      <c r="M7" s="93" t="s">
        <v>220</v>
      </c>
      <c r="N7" s="91" t="s">
        <v>256</v>
      </c>
      <c r="O7" s="91"/>
      <c r="P7" s="96"/>
    </row>
    <row r="8" spans="1:20" ht="20.100000000000001" customHeight="1" x14ac:dyDescent="0.2">
      <c r="A8" s="95" t="s">
        <v>227</v>
      </c>
      <c r="B8" s="86" t="s">
        <v>228</v>
      </c>
      <c r="C8" s="87" t="s">
        <v>208</v>
      </c>
      <c r="D8" s="88" t="s">
        <v>209</v>
      </c>
      <c r="E8" s="89" t="s">
        <v>81</v>
      </c>
      <c r="F8" s="90"/>
      <c r="G8" s="90" t="s">
        <v>209</v>
      </c>
      <c r="H8" s="91" t="s">
        <v>210</v>
      </c>
      <c r="I8" s="90" t="s">
        <v>209</v>
      </c>
      <c r="J8" s="90" t="s">
        <v>211</v>
      </c>
      <c r="K8" s="90" t="s">
        <v>212</v>
      </c>
      <c r="L8" s="89" t="s">
        <v>219</v>
      </c>
      <c r="M8" s="93" t="s">
        <v>220</v>
      </c>
      <c r="N8" s="91" t="s">
        <v>256</v>
      </c>
      <c r="O8" s="91"/>
      <c r="P8" s="96"/>
    </row>
    <row r="9" spans="1:20" ht="20.100000000000001" customHeight="1" x14ac:dyDescent="0.2">
      <c r="A9" s="95" t="s">
        <v>229</v>
      </c>
      <c r="B9" s="86" t="s">
        <v>230</v>
      </c>
      <c r="C9" s="87" t="s">
        <v>208</v>
      </c>
      <c r="D9" s="88" t="s">
        <v>209</v>
      </c>
      <c r="E9" s="89" t="s">
        <v>81</v>
      </c>
      <c r="F9" s="90"/>
      <c r="G9" s="90" t="s">
        <v>209</v>
      </c>
      <c r="H9" s="91" t="s">
        <v>210</v>
      </c>
      <c r="I9" s="90" t="s">
        <v>209</v>
      </c>
      <c r="J9" s="90" t="s">
        <v>211</v>
      </c>
      <c r="K9" s="90" t="s">
        <v>212</v>
      </c>
      <c r="L9" s="89" t="s">
        <v>219</v>
      </c>
      <c r="M9" s="93" t="s">
        <v>220</v>
      </c>
      <c r="N9" s="91" t="s">
        <v>256</v>
      </c>
      <c r="O9" s="91"/>
      <c r="P9" s="96"/>
    </row>
    <row r="10" spans="1:20" ht="20.100000000000001" customHeight="1" x14ac:dyDescent="0.2">
      <c r="A10" s="95" t="s">
        <v>231</v>
      </c>
      <c r="B10" s="86" t="s">
        <v>232</v>
      </c>
      <c r="C10" s="87" t="s">
        <v>208</v>
      </c>
      <c r="D10" s="88" t="s">
        <v>209</v>
      </c>
      <c r="E10" s="89" t="s">
        <v>81</v>
      </c>
      <c r="F10" s="90"/>
      <c r="G10" s="90" t="s">
        <v>209</v>
      </c>
      <c r="H10" s="91" t="s">
        <v>210</v>
      </c>
      <c r="I10" s="90" t="s">
        <v>209</v>
      </c>
      <c r="J10" s="90" t="s">
        <v>211</v>
      </c>
      <c r="K10" s="90" t="s">
        <v>212</v>
      </c>
      <c r="L10" s="89" t="s">
        <v>219</v>
      </c>
      <c r="M10" s="93" t="s">
        <v>220</v>
      </c>
      <c r="N10" s="91" t="s">
        <v>256</v>
      </c>
      <c r="O10" s="91"/>
      <c r="P10" s="96"/>
    </row>
    <row r="11" spans="1:20" ht="20.100000000000001" customHeight="1" x14ac:dyDescent="0.2">
      <c r="A11" s="95" t="s">
        <v>233</v>
      </c>
      <c r="B11" s="86" t="s">
        <v>234</v>
      </c>
      <c r="C11" s="87" t="s">
        <v>208</v>
      </c>
      <c r="D11" s="88" t="s">
        <v>209</v>
      </c>
      <c r="E11" s="89" t="s">
        <v>81</v>
      </c>
      <c r="F11" s="90"/>
      <c r="G11" s="90" t="s">
        <v>209</v>
      </c>
      <c r="H11" s="91" t="s">
        <v>210</v>
      </c>
      <c r="I11" s="90" t="s">
        <v>209</v>
      </c>
      <c r="J11" s="90" t="s">
        <v>211</v>
      </c>
      <c r="K11" s="90" t="s">
        <v>212</v>
      </c>
      <c r="L11" s="89" t="s">
        <v>219</v>
      </c>
      <c r="M11" s="93" t="s">
        <v>220</v>
      </c>
      <c r="N11" s="91" t="s">
        <v>256</v>
      </c>
      <c r="O11" s="91"/>
      <c r="P11" s="96"/>
    </row>
    <row r="12" spans="1:20" ht="20.100000000000001" customHeight="1" x14ac:dyDescent="0.2">
      <c r="A12" s="95" t="s">
        <v>235</v>
      </c>
      <c r="B12" s="86" t="s">
        <v>236</v>
      </c>
      <c r="C12" s="87" t="s">
        <v>208</v>
      </c>
      <c r="D12" s="88" t="s">
        <v>209</v>
      </c>
      <c r="E12" s="89" t="s">
        <v>81</v>
      </c>
      <c r="F12" s="90"/>
      <c r="G12" s="90" t="s">
        <v>209</v>
      </c>
      <c r="H12" s="91" t="s">
        <v>210</v>
      </c>
      <c r="I12" s="90" t="s">
        <v>209</v>
      </c>
      <c r="J12" s="90" t="s">
        <v>211</v>
      </c>
      <c r="K12" s="90" t="s">
        <v>212</v>
      </c>
      <c r="L12" s="89" t="s">
        <v>219</v>
      </c>
      <c r="M12" s="93" t="s">
        <v>220</v>
      </c>
      <c r="N12" s="91" t="s">
        <v>256</v>
      </c>
      <c r="O12" s="91"/>
      <c r="P12" s="96"/>
    </row>
    <row r="13" spans="1:20" ht="17.25" x14ac:dyDescent="0.2">
      <c r="A13" s="95" t="s">
        <v>237</v>
      </c>
      <c r="B13" s="86" t="s">
        <v>238</v>
      </c>
      <c r="C13" s="87" t="s">
        <v>208</v>
      </c>
      <c r="D13" s="88" t="s">
        <v>209</v>
      </c>
      <c r="E13" s="89" t="s">
        <v>81</v>
      </c>
      <c r="F13" s="90"/>
      <c r="G13" s="90" t="s">
        <v>209</v>
      </c>
      <c r="H13" s="91" t="s">
        <v>210</v>
      </c>
      <c r="I13" s="90" t="s">
        <v>209</v>
      </c>
      <c r="J13" s="90" t="s">
        <v>211</v>
      </c>
      <c r="K13" s="90" t="s">
        <v>212</v>
      </c>
      <c r="L13" s="89" t="s">
        <v>219</v>
      </c>
      <c r="M13" s="93" t="s">
        <v>220</v>
      </c>
      <c r="N13" s="91" t="s">
        <v>256</v>
      </c>
      <c r="O13" s="91"/>
      <c r="P13" s="96"/>
    </row>
    <row r="14" spans="1:20" ht="17.25" x14ac:dyDescent="0.2">
      <c r="A14" s="95" t="s">
        <v>239</v>
      </c>
      <c r="B14" s="86" t="s">
        <v>240</v>
      </c>
      <c r="C14" s="87" t="s">
        <v>208</v>
      </c>
      <c r="D14" s="88" t="s">
        <v>209</v>
      </c>
      <c r="E14" s="89" t="s">
        <v>81</v>
      </c>
      <c r="F14" s="90"/>
      <c r="G14" s="90" t="s">
        <v>209</v>
      </c>
      <c r="H14" s="91" t="s">
        <v>210</v>
      </c>
      <c r="I14" s="90" t="s">
        <v>209</v>
      </c>
      <c r="J14" s="90" t="s">
        <v>211</v>
      </c>
      <c r="K14" s="90" t="s">
        <v>212</v>
      </c>
      <c r="L14" s="89" t="s">
        <v>219</v>
      </c>
      <c r="M14" s="93" t="s">
        <v>220</v>
      </c>
      <c r="N14" s="91" t="s">
        <v>256</v>
      </c>
      <c r="O14" s="91"/>
      <c r="P14" s="96"/>
    </row>
  </sheetData>
  <mergeCells count="20">
    <mergeCell ref="S1:S2"/>
    <mergeCell ref="T1:T2"/>
    <mergeCell ref="M1:M2"/>
    <mergeCell ref="N1:N2"/>
    <mergeCell ref="O1:O2"/>
    <mergeCell ref="P1:P2"/>
    <mergeCell ref="Q1:Q2"/>
    <mergeCell ref="R1:R2"/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phoneticPr fontId="2" type="noConversion"/>
  <dataValidations disablePrompts="1" count="1">
    <dataValidation type="list" allowBlank="1" showInputMessage="1" showErrorMessage="1" sqref="J3:K14">
      <formula1>"Y,N"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topLeftCell="A3" workbookViewId="0">
      <selection activeCell="T18" sqref="T18"/>
    </sheetView>
  </sheetViews>
  <sheetFormatPr defaultRowHeight="14.25" x14ac:dyDescent="0.2"/>
  <sheetData/>
  <phoneticPr fontId="2" type="noConversion"/>
  <pageMargins left="0.7" right="0.7" top="0.75" bottom="0.75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4101" r:id="rId4">
          <objectPr defaultSize="0" r:id="rId5">
            <anchor moveWithCells="1">
              <from>
                <xdr:col>3</xdr:col>
                <xdr:colOff>0</xdr:colOff>
                <xdr:row>13</xdr:row>
                <xdr:rowOff>0</xdr:rowOff>
              </from>
              <to>
                <xdr:col>4</xdr:col>
                <xdr:colOff>228600</xdr:colOff>
                <xdr:row>17</xdr:row>
                <xdr:rowOff>104775</xdr:rowOff>
              </to>
            </anchor>
          </objectPr>
        </oleObject>
      </mc:Choice>
      <mc:Fallback>
        <oleObject progId="Acrobat Document" dvAspect="DVASPECT_ICON" shapeId="4101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3" sqref="L33"/>
    </sheetView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3</vt:i4>
      </vt:variant>
    </vt:vector>
  </HeadingPairs>
  <TitlesOfParts>
    <vt:vector size="13" baseType="lpstr">
      <vt:lpstr>价格申请</vt:lpstr>
      <vt:lpstr>成本核算</vt:lpstr>
      <vt:lpstr>德实</vt:lpstr>
      <vt:lpstr>海兴SLT0011289</vt:lpstr>
      <vt:lpstr>Sheet9</vt:lpstr>
      <vt:lpstr>海兴骨架总成</vt:lpstr>
      <vt:lpstr>Sheet8</vt:lpstr>
      <vt:lpstr>德实滑轨</vt:lpstr>
      <vt:lpstr>Sheet6</vt:lpstr>
      <vt:lpstr>河北报价单</vt:lpstr>
      <vt:lpstr>河北报价单!Print_Area</vt:lpstr>
      <vt:lpstr>价格申请!Print_Area</vt:lpstr>
      <vt:lpstr>河北报价单!Print_Titles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2025-09-23T01:25:56Z</cp:lastPrinted>
  <dcterms:created xsi:type="dcterms:W3CDTF">2023-08-14T00:34:54Z</dcterms:created>
  <dcterms:modified xsi:type="dcterms:W3CDTF">2025-09-26T05:28:10Z</dcterms:modified>
</cp:coreProperties>
</file>