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98" firstSheet="5" activeTab="11"/>
  </bookViews>
  <sheets>
    <sheet name="成本中心" sheetId="42" state="hidden" r:id="rId1"/>
    <sheet name="费用汇总" sheetId="44" r:id="rId2"/>
    <sheet name="2024年12月" sheetId="60" r:id="rId3"/>
    <sheet name="1月保险费 " sheetId="54" r:id="rId4"/>
    <sheet name="2月保险费" sheetId="61" r:id="rId5"/>
    <sheet name="3月保险费" sheetId="48" r:id="rId6"/>
    <sheet name="4月保险费" sheetId="62" r:id="rId7"/>
    <sheet name="5月保险费 " sheetId="63" r:id="rId8"/>
    <sheet name="6月保险费" sheetId="64" r:id="rId9"/>
    <sheet name="7月保险费" sheetId="65" r:id="rId10"/>
    <sheet name="8月保险费" sheetId="66" r:id="rId11"/>
    <sheet name="9月保险费 " sheetId="67" r:id="rId12"/>
    <sheet name="10月保险费 " sheetId="68" r:id="rId13"/>
  </sheets>
  <definedNames>
    <definedName name="_xlnm._FilterDatabase" localSheetId="2" hidden="1">'2024年12月'!$A$1:$O$20</definedName>
    <definedName name="_xlnm._FilterDatabase" localSheetId="3" hidden="1">'1月保险费 '!$A$1:$O$20</definedName>
    <definedName name="_xlnm._FilterDatabase" localSheetId="4" hidden="1">'2月保险费'!$A$1:$O$23</definedName>
    <definedName name="_xlnm.Print_Area" localSheetId="3">'1月保险费 '!$A$1:$O$13</definedName>
    <definedName name="_xlnm.Print_Area" localSheetId="2">'2024年12月'!$A$1:$O$13</definedName>
    <definedName name="_xlnm.Print_Area" localSheetId="4">'2月保险费'!$A$1:$O$17</definedName>
    <definedName name="_xlnm.Print_Area" localSheetId="5">'3月保险费'!$A$1:$O$27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<sst xmlns="http://schemas.openxmlformats.org/spreadsheetml/2006/main" count="1668" uniqueCount="516">
  <si>
    <t>成本中心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</si>
  <si>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Microsoft Sans Serif"/>
        <charset val="134"/>
      </rPr>
      <t xml:space="preserve"> (ch)</t>
    </r>
  </si>
  <si>
    <t>启用</t>
  </si>
  <si>
    <t>1125</t>
  </si>
  <si>
    <t>河北后视镜管理综合部－人力资源</t>
  </si>
  <si>
    <t>否</t>
  </si>
  <si>
    <t>1225</t>
  </si>
  <si>
    <t>河北座椅管理综合部－人力资源</t>
  </si>
  <si>
    <t>1325</t>
  </si>
  <si>
    <t>河北金属件管理综合部－人力资源</t>
  </si>
  <si>
    <t>1111</t>
  </si>
  <si>
    <t>河北后视镜销售济南市场</t>
  </si>
  <si>
    <t>1112</t>
  </si>
  <si>
    <t>河北后视镜销售诸城市场</t>
  </si>
  <si>
    <t>1113</t>
  </si>
  <si>
    <t>河北后视镜销售福田戴姆勒市场</t>
  </si>
  <si>
    <t>是</t>
  </si>
  <si>
    <t>1114</t>
  </si>
  <si>
    <t>河北后视镜销售北汽越野车市场</t>
  </si>
  <si>
    <t>1115</t>
  </si>
  <si>
    <t>河北后视镜销售湖南市场</t>
  </si>
  <si>
    <t>1116</t>
  </si>
  <si>
    <t>河北后视镜销售其他市场</t>
  </si>
  <si>
    <t>1117</t>
  </si>
  <si>
    <t>河北后视镜销售奔驰戴姆勒市场</t>
  </si>
  <si>
    <t>1121</t>
  </si>
  <si>
    <t>河北后视镜管理总经办</t>
  </si>
  <si>
    <t>1122</t>
  </si>
  <si>
    <t>河北后视镜管理财务</t>
  </si>
  <si>
    <t>1123</t>
  </si>
  <si>
    <t>河北后视镜管理物业管理</t>
  </si>
  <si>
    <t>1124</t>
  </si>
  <si>
    <t>河北后视镜管理综合部－行政管理</t>
  </si>
  <si>
    <t>1126</t>
  </si>
  <si>
    <t>河北后视镜管理综合部－食堂宿舍</t>
  </si>
  <si>
    <t>1131</t>
  </si>
  <si>
    <t>河北后视镜研发新产品开发</t>
  </si>
  <si>
    <t>1141</t>
  </si>
  <si>
    <t>河北后视镜生产后视镜组装车间</t>
  </si>
  <si>
    <t>1142</t>
  </si>
  <si>
    <t>河北后视镜生产喷涂车间</t>
  </si>
  <si>
    <t>1143</t>
  </si>
  <si>
    <t>河北后视镜生产注塑车间</t>
  </si>
  <si>
    <t>1146</t>
  </si>
  <si>
    <r>
      <rPr>
        <sz val="11"/>
        <color rgb="FF0000FF"/>
        <rFont val="宋体"/>
        <charset val="134"/>
      </rPr>
      <t>河北后视镜生产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</si>
  <si>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1151</t>
  </si>
  <si>
    <t>河北后视镜运营设备</t>
  </si>
  <si>
    <t>1152</t>
  </si>
  <si>
    <t>河北后视镜运营采购</t>
  </si>
  <si>
    <t>1153</t>
  </si>
  <si>
    <t>河北后视镜运营生管</t>
  </si>
  <si>
    <t>1154</t>
  </si>
  <si>
    <t>河北后视镜运营工艺</t>
  </si>
  <si>
    <t>1155</t>
  </si>
  <si>
    <t>河北后视镜运营质量</t>
  </si>
  <si>
    <t>1211</t>
  </si>
  <si>
    <t>河北座椅销售济南市场</t>
  </si>
  <si>
    <t>1212</t>
  </si>
  <si>
    <t>河北座椅销售诸城市场</t>
  </si>
  <si>
    <t>1213</t>
  </si>
  <si>
    <t>河北座椅销售福田戴姆勒市场</t>
  </si>
  <si>
    <t>1214</t>
  </si>
  <si>
    <t>河北座椅销售北汽越野车市场</t>
  </si>
  <si>
    <t>1215</t>
  </si>
  <si>
    <t>河北座椅销售湖南市场</t>
  </si>
  <si>
    <t>1216</t>
  </si>
  <si>
    <t>河北座椅销售其他市场</t>
  </si>
  <si>
    <t>1217</t>
  </si>
  <si>
    <t>河北座椅销售奔驰戴姆勒市场</t>
  </si>
  <si>
    <t>1221</t>
  </si>
  <si>
    <t>河北座椅管理总经办</t>
  </si>
  <si>
    <t>1222</t>
  </si>
  <si>
    <t>河北座椅管理财务</t>
  </si>
  <si>
    <t>1223</t>
  </si>
  <si>
    <t>河北座椅管理物业管理</t>
  </si>
  <si>
    <t>1224</t>
  </si>
  <si>
    <t>河北座椅管理综合部－行政管理</t>
  </si>
  <si>
    <t>1226</t>
  </si>
  <si>
    <t>河北座椅管理综合部－食堂宿舍</t>
  </si>
  <si>
    <t>1231</t>
  </si>
  <si>
    <t>河北座椅研发新产品开发</t>
  </si>
  <si>
    <t>1241</t>
  </si>
  <si>
    <t>河北座椅生产缝纫车间</t>
  </si>
  <si>
    <t>1242</t>
  </si>
  <si>
    <t>河北座椅生产发泡车间</t>
  </si>
  <si>
    <t>1243</t>
  </si>
  <si>
    <t>河北座椅生产座椅组装车间</t>
  </si>
  <si>
    <t>1246</t>
  </si>
  <si>
    <r>
      <rPr>
        <sz val="11"/>
        <color rgb="FF0000FF"/>
        <rFont val="宋体"/>
        <charset val="134"/>
      </rPr>
      <t>河北座椅生产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</si>
  <si>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1247</t>
  </si>
  <si>
    <t>福田欧马可组装线</t>
  </si>
  <si>
    <t>1251</t>
  </si>
  <si>
    <t>河北座椅运营设备</t>
  </si>
  <si>
    <t>1252</t>
  </si>
  <si>
    <t>河北座椅运营采购</t>
  </si>
  <si>
    <t>1253</t>
  </si>
  <si>
    <t>河北座椅运营生管</t>
  </si>
  <si>
    <t>1254</t>
  </si>
  <si>
    <t>河北座椅运营工艺</t>
  </si>
  <si>
    <t>1255</t>
  </si>
  <si>
    <t>河北座椅运营质量</t>
  </si>
  <si>
    <t>1311</t>
  </si>
  <si>
    <t>河北金属件销售济南市场</t>
  </si>
  <si>
    <t>1312</t>
  </si>
  <si>
    <t>河北金属件销售诸城市场</t>
  </si>
  <si>
    <t>1313</t>
  </si>
  <si>
    <t>河北金属件销售福田戴姆勒市场</t>
  </si>
  <si>
    <t>1314</t>
  </si>
  <si>
    <t>河北金属件销售北汽越野车市场</t>
  </si>
  <si>
    <t>1315</t>
  </si>
  <si>
    <t>河北金属件销售湖南市场</t>
  </si>
  <si>
    <t>1316</t>
  </si>
  <si>
    <t>河北金属销售其他市场</t>
  </si>
  <si>
    <t>1317</t>
  </si>
  <si>
    <t>河北金属销售奔驰戴姆勒市场</t>
  </si>
  <si>
    <t>1321</t>
  </si>
  <si>
    <t>河北金属件管理总经办</t>
  </si>
  <si>
    <t>1322</t>
  </si>
  <si>
    <t>河北金属件管理财务</t>
  </si>
  <si>
    <t>1323</t>
  </si>
  <si>
    <t>河北金属件管理物业管理</t>
  </si>
  <si>
    <t>1324</t>
  </si>
  <si>
    <t>河北金属件管理综合部－行政管理</t>
  </si>
  <si>
    <t>1326</t>
  </si>
  <si>
    <t>河北金属件管理综合部－食堂宿舍</t>
  </si>
  <si>
    <t>1331</t>
  </si>
  <si>
    <t>河北金属件管理新产品开发</t>
  </si>
  <si>
    <t>1341</t>
  </si>
  <si>
    <t>河北金属件生产弯管车间</t>
  </si>
  <si>
    <t>1342</t>
  </si>
  <si>
    <t>河北金属件生产冲压车间</t>
  </si>
  <si>
    <t>1343</t>
  </si>
  <si>
    <t>河北金属件生产焊接车间</t>
  </si>
  <si>
    <t>1344</t>
  </si>
  <si>
    <t>河北金属件生产电泳车间</t>
  </si>
  <si>
    <t>1345</t>
  </si>
  <si>
    <t>河北金属件生产骨架组装车间</t>
  </si>
  <si>
    <t>1346</t>
  </si>
  <si>
    <r>
      <rPr>
        <sz val="11"/>
        <color rgb="FF0000FF"/>
        <rFont val="宋体"/>
        <charset val="134"/>
      </rPr>
      <t>河北金属件生产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</si>
  <si>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1351</t>
  </si>
  <si>
    <t>河北金属件运营设备</t>
  </si>
  <si>
    <t>1352</t>
  </si>
  <si>
    <t>河北金属件运营采购</t>
  </si>
  <si>
    <t>1353</t>
  </si>
  <si>
    <t>河北金属件运营生管</t>
  </si>
  <si>
    <t>1354</t>
  </si>
  <si>
    <t>河北金属件运营工艺</t>
  </si>
  <si>
    <t>1355</t>
  </si>
  <si>
    <t>河北金属件运营质量</t>
  </si>
  <si>
    <t>9911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</si>
  <si>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人力行政</t>
    </r>
  </si>
  <si>
    <t>9912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</si>
  <si>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食堂宿舍</t>
    </r>
  </si>
  <si>
    <t>9913</t>
  </si>
  <si>
    <t>检测实验室</t>
  </si>
  <si>
    <t>9914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</si>
  <si>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模具车间</t>
    </r>
  </si>
  <si>
    <t>9915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</si>
  <si>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试制车间</t>
    </r>
  </si>
  <si>
    <t>9916</t>
  </si>
  <si>
    <t>财务管理部</t>
  </si>
  <si>
    <t>费用归属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</si>
  <si>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</si>
  <si>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</si>
  <si>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</si>
  <si>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</si>
  <si>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</si>
  <si>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</si>
  <si>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</si>
  <si>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</si>
  <si>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</si>
  <si>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</si>
  <si>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</si>
  <si>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</si>
  <si>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管理费用-河北后视镜事业部</t>
  </si>
  <si>
    <t>管理费用-河北金属件事业部</t>
  </si>
  <si>
    <t>管理费用-河北座椅事业部</t>
  </si>
  <si>
    <t>管理费用-综合</t>
  </si>
  <si>
    <t>总计</t>
  </si>
  <si>
    <r>
      <rPr>
        <b/>
        <sz val="11"/>
        <color rgb="FFFF0000"/>
        <rFont val="宋体"/>
        <charset val="134"/>
      </rPr>
      <t>含税额（</t>
    </r>
    <r>
      <rPr>
        <b/>
        <sz val="11"/>
        <color rgb="FFFF0000"/>
        <rFont val="Tahoma"/>
        <charset val="134"/>
      </rPr>
      <t>6%</t>
    </r>
    <r>
      <rPr>
        <b/>
        <sz val="11"/>
        <color rgb="FFFF0000"/>
        <rFont val="宋体"/>
        <charset val="134"/>
      </rPr>
      <t>）</t>
    </r>
  </si>
  <si>
    <t>2024年12月份挂靠劳务人员保险缴费明细表</t>
  </si>
  <si>
    <t>序号</t>
  </si>
  <si>
    <t>姓名</t>
  </si>
  <si>
    <t>部门</t>
  </si>
  <si>
    <t>上保时间</t>
  </si>
  <si>
    <t>身份证号</t>
  </si>
  <si>
    <t>性别</t>
  </si>
  <si>
    <t>检测</t>
  </si>
  <si>
    <t>替换明细</t>
  </si>
  <si>
    <t>协议</t>
  </si>
  <si>
    <t>天数</t>
  </si>
  <si>
    <t>保险费</t>
  </si>
  <si>
    <t>管理费</t>
  </si>
  <si>
    <t>成本中心1</t>
  </si>
  <si>
    <t>成本中心2</t>
  </si>
  <si>
    <t>刘石头</t>
  </si>
  <si>
    <t>发泡车间</t>
  </si>
  <si>
    <t>130926199403023016</t>
  </si>
  <si>
    <t>√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</si>
  <si>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</si>
  <si>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</si>
  <si>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</si>
  <si>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</si>
  <si>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</si>
  <si>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</si>
  <si>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</si>
  <si>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</si>
  <si>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</si>
  <si>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</si>
  <si>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</si>
  <si>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</si>
  <si>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</si>
  <si>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</si>
  <si>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</si>
  <si>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</si>
  <si>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刘宁</t>
  </si>
  <si>
    <t>412728198710024250</t>
  </si>
  <si>
    <t>合计</t>
  </si>
  <si>
    <t>2025年1月份挂靠劳务人员保险缴费明细表</t>
  </si>
  <si>
    <t>2025年2月份挂靠劳务人员保险缴费明细表</t>
  </si>
  <si>
    <t>吕春龙</t>
  </si>
  <si>
    <t>冲压弯管车间</t>
  </si>
  <si>
    <t>210804199804061036</t>
  </si>
  <si>
    <t>孙晓明</t>
  </si>
  <si>
    <t>缝纫车间</t>
  </si>
  <si>
    <t>130924198712064228</t>
  </si>
  <si>
    <t>吴玺昊</t>
  </si>
  <si>
    <t>底座组装车间</t>
  </si>
  <si>
    <t>130930200710291512</t>
  </si>
  <si>
    <t>张馨磊</t>
  </si>
  <si>
    <t>13098320080726111X</t>
  </si>
  <si>
    <t>王月</t>
  </si>
  <si>
    <t>130983199702133917</t>
  </si>
  <si>
    <t>可替换</t>
  </si>
  <si>
    <t>罗培培</t>
  </si>
  <si>
    <t>130921198808222025</t>
  </si>
  <si>
    <t>贾展</t>
  </si>
  <si>
    <t>萧驰公司</t>
  </si>
  <si>
    <t>130983200310300515</t>
  </si>
  <si>
    <t>杨梦琪</t>
  </si>
  <si>
    <t>411625200406215460</t>
  </si>
  <si>
    <t>张子骥</t>
  </si>
  <si>
    <t>130921200208163236</t>
  </si>
  <si>
    <t>邢淙涵</t>
  </si>
  <si>
    <t>130983200205075352</t>
  </si>
  <si>
    <t>温玉龙</t>
  </si>
  <si>
    <t>注塑车间</t>
  </si>
  <si>
    <t>130983198803035510</t>
  </si>
  <si>
    <t>管理费用-后视镜事业部</t>
  </si>
  <si>
    <t>刘加梅</t>
  </si>
  <si>
    <t>130983199111142029</t>
  </si>
  <si>
    <t>于晓凤</t>
  </si>
  <si>
    <t>132930198402020720</t>
  </si>
  <si>
    <t>税</t>
  </si>
  <si>
    <t>2025年3月份挂靠劳务人员保险缴费明细表</t>
  </si>
  <si>
    <t>离职</t>
  </si>
  <si>
    <t>黄靖杰</t>
  </si>
  <si>
    <t>130924200612020025</t>
  </si>
  <si>
    <t>熊云龙</t>
  </si>
  <si>
    <t>座椅总装车间</t>
  </si>
  <si>
    <t>130921200012311014</t>
  </si>
  <si>
    <t>王世玉</t>
  </si>
  <si>
    <t>130925200402016817</t>
  </si>
  <si>
    <t>高迎城</t>
  </si>
  <si>
    <t>130983200402262819</t>
  </si>
  <si>
    <t>王林泽</t>
  </si>
  <si>
    <t>130983200405252210</t>
  </si>
  <si>
    <t>韩炳洲</t>
  </si>
  <si>
    <t>130983199807293714</t>
  </si>
  <si>
    <t>刘祥成</t>
  </si>
  <si>
    <t>130983199609301410</t>
  </si>
  <si>
    <t>田玉强</t>
  </si>
  <si>
    <t>132930199511241113</t>
  </si>
  <si>
    <t>陈丰禄</t>
  </si>
  <si>
    <t>13092120060819121X</t>
  </si>
  <si>
    <t>张平权</t>
  </si>
  <si>
    <t>132930199212282812</t>
  </si>
  <si>
    <t>吕金亮</t>
  </si>
  <si>
    <t>13098320020120281X</t>
  </si>
  <si>
    <t>李柱东</t>
  </si>
  <si>
    <t>生产管理科</t>
  </si>
  <si>
    <t>522401199711087070</t>
  </si>
  <si>
    <t>董文海</t>
  </si>
  <si>
    <t>制造技术部</t>
  </si>
  <si>
    <t>130983200010135036</t>
  </si>
  <si>
    <t>杨桐</t>
  </si>
  <si>
    <t>底座装配车间</t>
  </si>
  <si>
    <t>130983200512102218</t>
  </si>
  <si>
    <t>郭庆源</t>
  </si>
  <si>
    <t>130983200312051110</t>
  </si>
  <si>
    <t>刘潇阔</t>
  </si>
  <si>
    <t>130983200409230932</t>
  </si>
  <si>
    <t>吴宝新</t>
  </si>
  <si>
    <t>132930196502212237</t>
  </si>
  <si>
    <t>含税</t>
  </si>
  <si>
    <t>2025年4月份挂靠劳务人员保险缴费明细表</t>
  </si>
  <si>
    <t>刘英浩</t>
  </si>
  <si>
    <t>130983200501251816</t>
  </si>
  <si>
    <t>刘红成</t>
  </si>
  <si>
    <t>130983200311012814</t>
  </si>
  <si>
    <t>王振家</t>
  </si>
  <si>
    <t>130983200712155517</t>
  </si>
  <si>
    <t>王洪阳</t>
  </si>
  <si>
    <t>130983199404263019</t>
  </si>
  <si>
    <t>张得意</t>
  </si>
  <si>
    <t>430626197109196130</t>
  </si>
  <si>
    <t>王玉江</t>
  </si>
  <si>
    <t>132930198212061417</t>
  </si>
  <si>
    <t>戴滨江</t>
  </si>
  <si>
    <t>131182199912024410</t>
  </si>
  <si>
    <t>李金凯</t>
  </si>
  <si>
    <t>130921200008281617</t>
  </si>
  <si>
    <t>宋兴宇</t>
  </si>
  <si>
    <t>130983199604292412</t>
  </si>
  <si>
    <t>张领</t>
  </si>
  <si>
    <t>工艺工程部</t>
  </si>
  <si>
    <t>130927199008184828</t>
  </si>
  <si>
    <t>王文娇</t>
  </si>
  <si>
    <t>130929198910024747</t>
  </si>
  <si>
    <t>管理费用-综合管理部</t>
  </si>
  <si>
    <t>2025年5月份挂靠劳务人员保险缴费明细表</t>
  </si>
  <si>
    <t>吴洪芬</t>
  </si>
  <si>
    <t>130983198708123061</t>
  </si>
  <si>
    <t>郭庆园</t>
  </si>
  <si>
    <t>231085198601291047</t>
  </si>
  <si>
    <t>胡战新</t>
  </si>
  <si>
    <t>130983199404181611</t>
  </si>
  <si>
    <t>2025年6月份挂靠劳务人员保险缴费明细表</t>
  </si>
  <si>
    <t>尹树青</t>
  </si>
  <si>
    <t>130924199609041516</t>
  </si>
  <si>
    <t>李想</t>
  </si>
  <si>
    <t>130926200212272218</t>
  </si>
  <si>
    <t>刘骏</t>
  </si>
  <si>
    <t>13098320020614003X</t>
  </si>
  <si>
    <t>王志远</t>
  </si>
  <si>
    <t>130929200512193238</t>
  </si>
  <si>
    <t>杨海升</t>
  </si>
  <si>
    <t>130983199803165512</t>
  </si>
  <si>
    <t>张宇</t>
  </si>
  <si>
    <t>130983199802161122</t>
  </si>
  <si>
    <t>于泽男</t>
  </si>
  <si>
    <t>130926200302142011</t>
  </si>
  <si>
    <t>王九诚</t>
  </si>
  <si>
    <t>130983200603162830</t>
  </si>
  <si>
    <t>闻琪</t>
  </si>
  <si>
    <t>130983200212272223</t>
  </si>
  <si>
    <t>2025年7月份挂靠劳务人员保险缴费明细表</t>
  </si>
  <si>
    <t>张家伟</t>
  </si>
  <si>
    <t>130927200303202713</t>
  </si>
  <si>
    <t>滕文举</t>
  </si>
  <si>
    <t>130983199709202479</t>
  </si>
  <si>
    <t>白文彪</t>
  </si>
  <si>
    <t>130983199809052017</t>
  </si>
  <si>
    <t>刘岐</t>
  </si>
  <si>
    <t>130983199811125537</t>
  </si>
  <si>
    <t>葛文博</t>
  </si>
  <si>
    <t>制造技术部-模具制造</t>
  </si>
  <si>
    <t>130983200312080317</t>
  </si>
  <si>
    <t>石家学</t>
  </si>
  <si>
    <t>130983200711112611</t>
  </si>
  <si>
    <t>张勇</t>
  </si>
  <si>
    <t>制造技术部-模具车间维修组</t>
  </si>
  <si>
    <t>130983198707061815</t>
  </si>
  <si>
    <t>张海宇</t>
  </si>
  <si>
    <t>焊接车间</t>
  </si>
  <si>
    <t>130983198708101110</t>
  </si>
  <si>
    <t>董宪忠</t>
  </si>
  <si>
    <t>制造技术部-TPM科</t>
  </si>
  <si>
    <t>132930197303025097</t>
  </si>
  <si>
    <t>杨小燕</t>
  </si>
  <si>
    <t>132930198712090521</t>
  </si>
  <si>
    <t>邢建彬</t>
  </si>
  <si>
    <t>130983198708010016</t>
  </si>
  <si>
    <t>李新涛</t>
  </si>
  <si>
    <t>制造技术部-模具设计</t>
  </si>
  <si>
    <t>130124198510200072</t>
  </si>
  <si>
    <t>曹亚杰</t>
  </si>
  <si>
    <t>130983200007170922</t>
  </si>
  <si>
    <t>蒋观胜</t>
  </si>
  <si>
    <t>13098319951016003X</t>
  </si>
  <si>
    <t>董海辉</t>
  </si>
  <si>
    <t>130924197907105216</t>
  </si>
  <si>
    <t>于立桩</t>
  </si>
  <si>
    <t>132930198005242012</t>
  </si>
  <si>
    <t>杨占岭</t>
  </si>
  <si>
    <t>冲压车间</t>
  </si>
  <si>
    <t>130983200207042212</t>
  </si>
  <si>
    <t>呼如申</t>
  </si>
  <si>
    <t>130924200412273511</t>
  </si>
  <si>
    <t>吕少武</t>
  </si>
  <si>
    <t>130921198501130214</t>
  </si>
  <si>
    <t>2025年8月份挂靠劳务人员保险缴费明细表</t>
  </si>
  <si>
    <t>王仁才</t>
  </si>
  <si>
    <t>132930198702281818</t>
  </si>
  <si>
    <t>朱得宁</t>
  </si>
  <si>
    <t>采购计划科</t>
  </si>
  <si>
    <t>13098319941102397X</t>
  </si>
  <si>
    <t>樊军领</t>
  </si>
  <si>
    <t>13102519850416031X</t>
  </si>
  <si>
    <t>唐瑞</t>
  </si>
  <si>
    <t>座椅车间</t>
  </si>
  <si>
    <t>130983200301264719</t>
  </si>
  <si>
    <t>韩树杰</t>
  </si>
  <si>
    <t>130921198004185214</t>
  </si>
  <si>
    <t>杨永玲</t>
  </si>
  <si>
    <t>130921199809072246</t>
  </si>
  <si>
    <t>张雪</t>
  </si>
  <si>
    <t>130983199002275324</t>
  </si>
  <si>
    <t>武明鑫</t>
  </si>
  <si>
    <t>制造技术部-质量科</t>
  </si>
  <si>
    <t>13090419971217061X</t>
  </si>
  <si>
    <t>王文涛</t>
  </si>
  <si>
    <t>130983199801075513</t>
  </si>
  <si>
    <t>李博峰</t>
  </si>
  <si>
    <t>130983198912162076</t>
  </si>
  <si>
    <t>杜志贤</t>
  </si>
  <si>
    <t>130983200112162836</t>
  </si>
  <si>
    <t>李明洋</t>
  </si>
  <si>
    <t>130983200107172212</t>
  </si>
  <si>
    <t>石家鹏</t>
  </si>
  <si>
    <t>132930198906243717</t>
  </si>
  <si>
    <t>胡文静</t>
  </si>
  <si>
    <t>130983198702160320</t>
  </si>
  <si>
    <t>孙红香</t>
  </si>
  <si>
    <t>13098319840308142X</t>
  </si>
  <si>
    <t>李荣宽</t>
  </si>
  <si>
    <t>132930198112260718</t>
  </si>
  <si>
    <t>后视镜事业部</t>
  </si>
  <si>
    <t>刘庆荣</t>
  </si>
  <si>
    <t>130903199405221214</t>
  </si>
  <si>
    <t>杨玉青</t>
  </si>
  <si>
    <t>130983199802193538</t>
  </si>
  <si>
    <t>王健</t>
  </si>
  <si>
    <t>130983198809230018</t>
  </si>
  <si>
    <t>2025年9月份挂靠劳务人员保险缴费明细表</t>
  </si>
  <si>
    <t>施成林</t>
  </si>
  <si>
    <t>130983199312121611</t>
  </si>
  <si>
    <t>张一莹</t>
  </si>
  <si>
    <t>130921200606092429</t>
  </si>
  <si>
    <t>闻龙庆</t>
  </si>
  <si>
    <t>130983199304301612</t>
  </si>
  <si>
    <t>韩雪</t>
  </si>
  <si>
    <t>后视镜组装车间</t>
  </si>
  <si>
    <t>132930198109140723</t>
  </si>
  <si>
    <t>邓春辉</t>
  </si>
  <si>
    <t>130983199003171623</t>
  </si>
  <si>
    <t>柳志冬</t>
  </si>
  <si>
    <t>130922199211131615</t>
  </si>
  <si>
    <t>赵长楷</t>
  </si>
  <si>
    <t>130983200302080313</t>
  </si>
  <si>
    <t>陈烁达</t>
  </si>
  <si>
    <t>130930200507293010</t>
  </si>
  <si>
    <t>离职可替换</t>
  </si>
  <si>
    <t>张 涵</t>
  </si>
  <si>
    <t>130983200203201132</t>
  </si>
  <si>
    <t>李玉凤</t>
  </si>
  <si>
    <t>130925198710075421</t>
  </si>
  <si>
    <t>时艳芳</t>
  </si>
  <si>
    <t>132931198205123022</t>
  </si>
  <si>
    <t>范中正</t>
  </si>
  <si>
    <t>13098320070318181X</t>
  </si>
  <si>
    <t>王俊广</t>
  </si>
  <si>
    <t>132930197808051610</t>
  </si>
  <si>
    <t>高莹</t>
  </si>
  <si>
    <t>130983200005300340</t>
  </si>
  <si>
    <t>邢凯月</t>
  </si>
  <si>
    <t>130983199102161826</t>
  </si>
  <si>
    <t>马少崧</t>
  </si>
  <si>
    <t>制造技术部-模具设计组</t>
  </si>
  <si>
    <t>130532200310017574</t>
  </si>
  <si>
    <t>曹峻涛</t>
  </si>
  <si>
    <t>130983200304095535</t>
  </si>
  <si>
    <t>杨莉莉</t>
  </si>
  <si>
    <t>13293019811206184X</t>
  </si>
  <si>
    <t>刘瑜</t>
  </si>
  <si>
    <t>13098319860907142X</t>
  </si>
  <si>
    <t>王樱洁</t>
  </si>
  <si>
    <t>132930198209250022</t>
  </si>
  <si>
    <t>韩丙村</t>
  </si>
  <si>
    <t>物业科</t>
  </si>
  <si>
    <t>132930196512130016</t>
  </si>
  <si>
    <t>刘瑞杰</t>
  </si>
  <si>
    <t>130983199204091419</t>
  </si>
  <si>
    <t>李元</t>
  </si>
  <si>
    <t>13098319920617113X</t>
  </si>
  <si>
    <t>刘香荣</t>
  </si>
  <si>
    <t>130924198312254225</t>
  </si>
  <si>
    <t>吕文贺</t>
  </si>
  <si>
    <t>130983200501280334</t>
  </si>
  <si>
    <t>陈刚</t>
  </si>
  <si>
    <t>130981198009061313</t>
  </si>
  <si>
    <t>张春秋</t>
  </si>
  <si>
    <t>130983199909162213</t>
  </si>
  <si>
    <t>杨玉香</t>
  </si>
  <si>
    <t>230223198512102823</t>
  </si>
  <si>
    <t>丁殿忠</t>
  </si>
  <si>
    <t>130924199910183214</t>
  </si>
  <si>
    <t>井栎程</t>
  </si>
  <si>
    <t>130983200503260919</t>
  </si>
  <si>
    <t>岳增帅</t>
  </si>
  <si>
    <t>130983199307103312</t>
  </si>
  <si>
    <t>张梦凡</t>
  </si>
  <si>
    <t>安环科</t>
  </si>
  <si>
    <t>132930198810134129</t>
  </si>
  <si>
    <t>王訾强</t>
  </si>
  <si>
    <t>13028120070114431X</t>
  </si>
  <si>
    <t>王文轩</t>
  </si>
  <si>
    <t>13098319970104391X</t>
  </si>
  <si>
    <t>张晨晨</t>
  </si>
  <si>
    <t>130983199208033929</t>
  </si>
  <si>
    <t>2025年10月份挂靠劳务人员保险缴费明细表</t>
  </si>
  <si>
    <t>张涵</t>
  </si>
  <si>
    <t>徐福城</t>
  </si>
  <si>
    <t>132930199701113710</t>
  </si>
  <si>
    <t>朱俊阔</t>
  </si>
  <si>
    <t>130925200112067210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</si>
</sst>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_ "/>
    <numFmt numFmtId="179" formatCode="yyyy\-mm\-dd;@"/>
  </numFmts>
  <fonts count="63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FF"/>
      <name val="Microsoft Sans Serif"/>
      <charset val="134"/>
    </font>
    <font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2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11"/>
      <color rgb="FF000000"/>
      <name val="Microsoft Sans 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9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36" borderId="21" applyNumberFormat="0" applyAlignment="0" applyProtection="0"/>
    <xf numFmtId="0" fontId="45" fillId="36" borderId="22" applyNumberFormat="0" applyAlignment="0" applyProtection="0"/>
    <xf numFmtId="0" fontId="46" fillId="37" borderId="23" applyNumberFormat="0" applyFont="0" applyAlignment="0" applyProtection="0"/>
    <xf numFmtId="176" fontId="46" fillId="0" borderId="0" applyFont="0" applyFill="0" applyBorder="0" applyAlignment="0" applyProtection="0"/>
    <xf numFmtId="0" fontId="47" fillId="0" borderId="24" applyNumberFormat="0" applyFill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8" fillId="40" borderId="0" applyNumberFormat="0" applyBorder="0" applyAlignment="0" applyProtection="0"/>
    <xf numFmtId="0" fontId="46" fillId="41" borderId="0" applyNumberFormat="0" applyBorder="0" applyAlignment="0" applyProtection="0"/>
    <xf numFmtId="0" fontId="48" fillId="42" borderId="0" applyNumberFormat="0" applyBorder="0" applyAlignment="0" applyProtection="0"/>
    <xf numFmtId="0" fontId="46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9" fillId="54" borderId="0" applyNumberFormat="0" applyBorder="0" applyAlignment="0" applyProtection="0"/>
    <xf numFmtId="0" fontId="50" fillId="0" borderId="0">
      <alignment vertical="center"/>
    </xf>
    <xf numFmtId="9" fontId="46" fillId="0" borderId="0" applyFont="0" applyFill="0" applyBorder="0" applyAlignment="0" applyProtection="0"/>
    <xf numFmtId="0" fontId="51" fillId="0" borderId="25" applyNumberFormat="0" applyFill="0" applyAlignment="0" applyProtection="0"/>
    <xf numFmtId="0" fontId="52" fillId="0" borderId="26" applyNumberFormat="0" applyFill="0" applyAlignment="0" applyProtection="0"/>
    <xf numFmtId="0" fontId="52" fillId="0" borderId="0" applyNumberFormat="0" applyFill="0" applyBorder="0" applyAlignment="0" applyProtection="0"/>
    <xf numFmtId="0" fontId="53" fillId="41" borderId="0" applyNumberFormat="0" applyBorder="0" applyAlignment="0" applyProtection="0"/>
    <xf numFmtId="0" fontId="54" fillId="55" borderId="27" applyNumberFormat="0" applyAlignment="0" applyProtection="0"/>
    <xf numFmtId="0" fontId="55" fillId="0" borderId="0" applyNumberFormat="0" applyFill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46" fillId="0" borderId="0"/>
    <xf numFmtId="0" fontId="58" fillId="0" borderId="0" applyNumberFormat="0" applyFill="0" applyBorder="0" applyAlignment="0" applyProtection="0"/>
    <xf numFmtId="0" fontId="59" fillId="56" borderId="0" applyNumberFormat="0" applyBorder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0" fillId="0" borderId="0"/>
    <xf numFmtId="0" fontId="50" fillId="0" borderId="0"/>
    <xf numFmtId="176" fontId="50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177" fontId="1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92" applyFont="1" applyFill="1" applyBorder="1" applyAlignment="1">
      <alignment horizontal="center" vertical="center" wrapText="1"/>
    </xf>
    <xf numFmtId="49" fontId="5" fillId="0" borderId="3" xfId="9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9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0" fillId="0" borderId="4" xfId="0" applyFont="1" applyFill="1" applyBorder="1" applyAlignment="1">
      <alignment horizontal="center" vertical="center"/>
    </xf>
    <xf numFmtId="177" fontId="1" fillId="0" borderId="3" xfId="0" applyNumberFormat="1" applyFont="1" applyFill="1" applyBorder="1"/>
    <xf numFmtId="9" fontId="1" fillId="0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9" fontId="1" fillId="0" borderId="3" xfId="3" applyFont="1" applyFill="1" applyBorder="1" applyAlignment="1"/>
    <xf numFmtId="178" fontId="1" fillId="0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3" xfId="9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178" fontId="0" fillId="0" borderId="5" xfId="0" applyNumberFormat="1" applyBorder="1"/>
    <xf numFmtId="178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178" fontId="0" fillId="0" borderId="6" xfId="0" applyNumberFormat="1" applyBorder="1"/>
    <xf numFmtId="0" fontId="0" fillId="0" borderId="7" xfId="0" applyBorder="1"/>
    <xf numFmtId="178" fontId="0" fillId="0" borderId="7" xfId="0" applyNumberFormat="1" applyBorder="1"/>
    <xf numFmtId="0" fontId="16" fillId="0" borderId="8" xfId="0" applyFont="1" applyBorder="1"/>
    <xf numFmtId="178" fontId="17" fillId="0" borderId="3" xfId="0" applyNumberFormat="1" applyFont="1" applyBorder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5 9 3" xfId="49"/>
    <cellStyle name="常规 2 4 2 3 4 3 6" xfId="50"/>
    <cellStyle name="Input 9 5 2" xfId="51"/>
    <cellStyle name="Calculation 10 26" xfId="52"/>
    <cellStyle name="Output 2 9 2" xfId="53"/>
    <cellStyle name="Note 16 2 3" xfId="54"/>
    <cellStyle name="Comma 2" xfId="55"/>
    <cellStyle name="Total 2 21 2" xfId="56"/>
    <cellStyle name="20% - Accent4" xfId="57"/>
    <cellStyle name="40% - Accent6" xfId="58"/>
    <cellStyle name="60% - Accent5" xfId="59"/>
    <cellStyle name="20% - Accent3" xfId="60"/>
    <cellStyle name="60% - Accent1" xfId="61"/>
    <cellStyle name="20% - Accent5" xfId="62"/>
    <cellStyle name="60% - Accent2" xfId="63"/>
    <cellStyle name="60% - Accent3" xfId="64"/>
    <cellStyle name="20% - Accent1" xfId="65"/>
    <cellStyle name="40% - Accent1" xfId="66"/>
    <cellStyle name="40% - Accent2" xfId="67"/>
    <cellStyle name="40% - Accent3" xfId="68"/>
    <cellStyle name="60% - Accent4" xfId="69"/>
    <cellStyle name="60% - Accent6" xfId="70"/>
    <cellStyle name="Accent1" xfId="71"/>
    <cellStyle name="Accent2" xfId="72"/>
    <cellStyle name="Accent3" xfId="73"/>
    <cellStyle name="Accent6" xfId="74"/>
    <cellStyle name="Bad" xfId="75"/>
    <cellStyle name="Normal 2 4" xfId="76"/>
    <cellStyle name="Percent 2" xfId="77"/>
    <cellStyle name="Heading 2" xfId="78"/>
    <cellStyle name="Heading 3" xfId="79"/>
    <cellStyle name="Heading 4" xfId="80"/>
    <cellStyle name="Good" xfId="81"/>
    <cellStyle name="Check Cell" xfId="82"/>
    <cellStyle name="Explanatory Text" xfId="83"/>
    <cellStyle name="Heading 1" xfId="84"/>
    <cellStyle name="Linked Cell" xfId="85"/>
    <cellStyle name="Normal 4" xfId="86"/>
    <cellStyle name="Warning Text" xfId="87"/>
    <cellStyle name="Neutral" xfId="88"/>
    <cellStyle name="Normal 2 2" xfId="89"/>
    <cellStyle name="Title" xfId="90"/>
    <cellStyle name="常规 2" xfId="91"/>
    <cellStyle name="常规 27" xfId="92"/>
    <cellStyle name="千位分隔 2 2" xfId="9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www.wps.cn/officeDocument/2021/sharedlinks" Target="sharedlinks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意外险费用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费用汇总!$A$2</c:f>
              <c:strCache>
                <c:ptCount val="1"/>
                <c:pt idx="0">
                  <c:v>管理费用-河北后视镜事业部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76667"/>
                    <a:lumMod val="40000"/>
                    <a:lumOff val="60000"/>
                  </a:schemeClr>
                </a:gs>
                <a:gs pos="90000">
                  <a:schemeClr val="accent1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1">
                      <a:shade val="76667"/>
                    </a:schemeClr>
                  </a:gs>
                  <a:gs pos="100000">
                    <a:schemeClr val="accent1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费用汇总!$B$2:$M$2</c:f>
              <c:numCache>
                <c:formatCode>0.00_ </c:formatCode>
                <c:ptCount val="12"/>
              </c:numCache>
            </c:numRef>
          </c:val>
        </c:ser>
        <c:ser>
          <c:idx val="2"/>
          <c:order val="1"/>
          <c:tx>
            <c:strRef>
              <c:f>费用汇总!$A$3</c:f>
              <c:strCache>
                <c:ptCount val="1"/>
                <c:pt idx="0">
                  <c:v>管理费用-河北金属件事业部</c:v>
                </c:pt>
              </c:strCache>
            </c:strRef>
          </c:tx>
          <c:spPr>
            <a:gradFill>
              <a:gsLst>
                <a:gs pos="0">
                  <a:schemeClr val="accent3">
                    <a:shade val="76667"/>
                    <a:lumMod val="40000"/>
                    <a:lumOff val="60000"/>
                  </a:schemeClr>
                </a:gs>
                <a:gs pos="90000">
                  <a:schemeClr val="accent3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3">
                      <a:shade val="76667"/>
                    </a:schemeClr>
                  </a:gs>
                  <a:gs pos="100000">
                    <a:schemeClr val="accent3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3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费用汇总!$B$3:$M$3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2"/>
          <c:tx>
            <c:strRef>
              <c:f>费用汇总!$A$4</c:f>
              <c:strCache>
                <c:ptCount val="1"/>
                <c:pt idx="0">
                  <c:v>管理费用-河北座椅事业部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6667"/>
                    <a:lumMod val="40000"/>
                    <a:lumOff val="60000"/>
                  </a:schemeClr>
                </a:gs>
                <a:gs pos="90000">
                  <a:schemeClr val="accent4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4">
                      <a:shade val="76667"/>
                    </a:schemeClr>
                  </a:gs>
                  <a:gs pos="100000">
                    <a:schemeClr val="accent4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4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费用汇总!$B$4:$M$4</c:f>
              <c:numCache>
                <c:formatCode>0.00_ </c:formatCode>
                <c:ptCount val="12"/>
              </c:numCache>
            </c:numRef>
          </c:val>
        </c:ser>
        <c:ser>
          <c:idx val="1"/>
          <c:order val="3"/>
          <c:tx>
            <c:strRef>
              <c:f>费用汇总!$A$5</c:f>
              <c:strCache>
                <c:ptCount val="1"/>
                <c:pt idx="0">
                  <c:v>管理费用-综合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76667"/>
                    <a:lumMod val="40000"/>
                    <a:lumOff val="60000"/>
                  </a:schemeClr>
                </a:gs>
                <a:gs pos="90000">
                  <a:schemeClr val="accent2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2">
                      <a:shade val="76667"/>
                    </a:schemeClr>
                  </a:gs>
                  <a:gs pos="100000">
                    <a:schemeClr val="accent2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2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费用汇总!$B$5:$M$5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96790556"/>
        <c:axId val="446392437"/>
      </c:barChart>
      <c:lineChart>
        <c:grouping val="standard"/>
        <c:varyColors val="0"/>
        <c:ser>
          <c:idx val="5"/>
          <c:order val="5"/>
          <c:tx>
            <c:strRef>
              <c:f>费用汇总!$A$7</c:f>
              <c:strCache>
                <c:ptCount val="1"/>
                <c:pt idx="0">
                  <c:v>含税额（6%）</c:v>
                </c:pt>
              </c:strCache>
            </c:strRef>
          </c:tx>
          <c:spPr>
            <a:ln w="28575" cap="rnd">
              <a:solidFill>
                <a:schemeClr val="accent6">
                  <a:shade val="76667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费用汇总!$B$7:$M$7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96790556"/>
        <c:axId val="44639243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费用汇总!$A$6</c15:sqref>
                        </c15:formulaRef>
                      </c:ext>
                    </c:extLst>
                    <c:strCache>
                      <c:ptCount val="1"/>
                      <c:pt idx="0">
                        <c:v>总计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667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费用汇总!$B$1:$M$1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费用汇总!$B$6:$M$6</c15:sqref>
                        </c15:formulaRef>
                      </c:ext>
                    </c:extLst>
                    <c:numCache>
                      <c:formatCode>0.00_ </c:formatCode>
                      <c:ptCount val="12"/>
                      <c:pt idx="1" c:formatCode="General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67905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6392437"/>
        <c:crosses val="autoZero"/>
        <c:auto val="1"/>
        <c:lblAlgn val="ctr"/>
        <c:lblOffset val="100"/>
        <c:noMultiLvlLbl val="0"/>
      </c:catAx>
      <c:valAx>
        <c:axId val="4463924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6790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3b46e1-4a61-4850-ac14-fc0004bd6bc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00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7</xdr:row>
      <xdr:rowOff>117475</xdr:rowOff>
    </xdr:from>
    <xdr:to>
      <xdr:col>13</xdr:col>
      <xdr:colOff>45720</xdr:colOff>
      <xdr:row>21</xdr:row>
      <xdr:rowOff>149860</xdr:rowOff>
    </xdr:to>
    <xdr:graphicFrame>
      <xdr:nvGraphicFramePr>
        <xdr:cNvPr id="4" name="图表 3" descr="7b0a202020202263686172745265734964223a20223230343638383439220a7d0a"/>
        <xdr:cNvGraphicFramePr/>
      </xdr:nvGraphicFramePr>
      <xdr:xfrm>
        <a:off x="20320" y="2339975"/>
        <a:ext cx="8245475" cy="2566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9"/>
  <sheetViews>
    <sheetView workbookViewId="0">
      <selection activeCell="B14" sqref="B14"/>
    </sheetView>
  </sheetViews>
  <sheetFormatPr defaultColWidth="9.14166666666667" defaultRowHeight="13.5" outlineLevelCol="2"/>
  <cols>
    <col min="1" max="1" width="22.425" style="65" customWidth="1"/>
    <col min="2" max="2" width="91.425" style="65" customWidth="1"/>
    <col min="3" max="3" width="134.858333333333" style="64" customWidth="1"/>
    <col min="4" max="16384" width="9.14166666666667" style="64"/>
  </cols>
  <sheetData>
    <row r="1" s="64" customFormat="1" ht="18" customHeight="1" spans="1:3">
      <c r="A1" s="66" t="s">
        <v>0</v>
      </c>
      <c r="B1" s="66" t="s">
        <v>1</v>
      </c>
      <c r="C1" s="67" t="s">
        <v>2</v>
      </c>
    </row>
    <row r="2" s="64" customFormat="1" ht="14.25" spans="1:3">
      <c r="A2" s="68" t="s">
        <v>3</v>
      </c>
      <c r="B2" s="69" t="s">
        <v>4</v>
      </c>
      <c r="C2" s="70" t="s">
        <v>5</v>
      </c>
    </row>
    <row r="3" s="64" customFormat="1" ht="14.25" spans="1:3">
      <c r="A3" s="71" t="s">
        <v>6</v>
      </c>
      <c r="B3" s="72" t="s">
        <v>7</v>
      </c>
      <c r="C3" s="73" t="s">
        <v>5</v>
      </c>
    </row>
    <row r="4" s="64" customFormat="1" ht="14.25" spans="1:3">
      <c r="A4" s="68" t="s">
        <v>8</v>
      </c>
      <c r="B4" s="69" t="s">
        <v>9</v>
      </c>
      <c r="C4" s="70" t="s">
        <v>5</v>
      </c>
    </row>
    <row r="5" s="64" customFormat="1" ht="14.25" spans="1:3">
      <c r="A5" s="71" t="s">
        <v>10</v>
      </c>
      <c r="B5" s="74" t="s">
        <v>11</v>
      </c>
      <c r="C5" s="73" t="s">
        <v>5</v>
      </c>
    </row>
    <row r="6" s="64" customFormat="1" ht="14.25" spans="1:3">
      <c r="A6" s="68" t="s">
        <v>12</v>
      </c>
      <c r="B6" s="75" t="s">
        <v>13</v>
      </c>
      <c r="C6" s="70" t="s">
        <v>5</v>
      </c>
    </row>
    <row r="7" s="64" customFormat="1" ht="14.25" spans="1:3">
      <c r="A7" s="71" t="s">
        <v>14</v>
      </c>
      <c r="B7" s="74" t="s">
        <v>15</v>
      </c>
      <c r="C7" s="73" t="s">
        <v>16</v>
      </c>
    </row>
    <row r="8" s="64" customFormat="1" ht="14.25" spans="1:3">
      <c r="A8" s="68" t="s">
        <v>17</v>
      </c>
      <c r="B8" s="75" t="s">
        <v>18</v>
      </c>
      <c r="C8" s="70" t="s">
        <v>16</v>
      </c>
    </row>
    <row r="9" s="64" customFormat="1" ht="14.25" spans="1:3">
      <c r="A9" s="71" t="s">
        <v>19</v>
      </c>
      <c r="B9" s="74" t="s">
        <v>20</v>
      </c>
      <c r="C9" s="73" t="s">
        <v>16</v>
      </c>
    </row>
    <row r="10" s="64" customFormat="1" ht="14.25" spans="1:3">
      <c r="A10" s="68" t="s">
        <v>21</v>
      </c>
      <c r="B10" s="75" t="s">
        <v>22</v>
      </c>
      <c r="C10" s="70" t="s">
        <v>16</v>
      </c>
    </row>
    <row r="11" s="64" customFormat="1" ht="14.25" spans="1:3">
      <c r="A11" s="71" t="s">
        <v>23</v>
      </c>
      <c r="B11" s="74" t="s">
        <v>24</v>
      </c>
      <c r="C11" s="73" t="s">
        <v>16</v>
      </c>
    </row>
    <row r="12" s="64" customFormat="1" ht="14.25" spans="1:3">
      <c r="A12" s="68" t="s">
        <v>25</v>
      </c>
      <c r="B12" s="75" t="s">
        <v>26</v>
      </c>
      <c r="C12" s="70" t="s">
        <v>16</v>
      </c>
    </row>
    <row r="13" s="64" customFormat="1" ht="14.25" spans="1:3">
      <c r="A13" s="71" t="s">
        <v>27</v>
      </c>
      <c r="B13" s="74" t="s">
        <v>28</v>
      </c>
      <c r="C13" s="73" t="s">
        <v>16</v>
      </c>
    </row>
    <row r="14" s="64" customFormat="1" ht="14.25" spans="1:3">
      <c r="A14" s="68" t="s">
        <v>29</v>
      </c>
      <c r="B14" s="75" t="s">
        <v>30</v>
      </c>
      <c r="C14" s="70" t="s">
        <v>16</v>
      </c>
    </row>
    <row r="15" s="64" customFormat="1" ht="14.25" spans="1:3">
      <c r="A15" s="71" t="s">
        <v>31</v>
      </c>
      <c r="B15" s="74" t="s">
        <v>32</v>
      </c>
      <c r="C15" s="73" t="s">
        <v>16</v>
      </c>
    </row>
    <row r="16" s="64" customFormat="1" ht="14.25" spans="1:3">
      <c r="A16" s="68" t="s">
        <v>33</v>
      </c>
      <c r="B16" s="75" t="s">
        <v>34</v>
      </c>
      <c r="C16" s="70" t="s">
        <v>16</v>
      </c>
    </row>
    <row r="17" s="64" customFormat="1" ht="14.25" spans="1:3">
      <c r="A17" s="71" t="s">
        <v>35</v>
      </c>
      <c r="B17" s="74" t="s">
        <v>36</v>
      </c>
      <c r="C17" s="73" t="s">
        <v>16</v>
      </c>
    </row>
    <row r="18" s="64" customFormat="1" ht="14.25" spans="1:3">
      <c r="A18" s="68" t="s">
        <v>37</v>
      </c>
      <c r="B18" s="75" t="s">
        <v>38</v>
      </c>
      <c r="C18" s="70" t="s">
        <v>16</v>
      </c>
    </row>
    <row r="19" s="64" customFormat="1" ht="14.25" spans="1:3">
      <c r="A19" s="71" t="s">
        <v>39</v>
      </c>
      <c r="B19" s="74" t="s">
        <v>40</v>
      </c>
      <c r="C19" s="73" t="s">
        <v>16</v>
      </c>
    </row>
    <row r="20" s="64" customFormat="1" ht="14.25" spans="1:3">
      <c r="A20" s="68" t="s">
        <v>41</v>
      </c>
      <c r="B20" s="75" t="s">
        <v>42</v>
      </c>
      <c r="C20" s="70" t="s">
        <v>16</v>
      </c>
    </row>
    <row r="21" s="64" customFormat="1" ht="14.25" spans="1:3">
      <c r="A21" s="71" t="s">
        <v>43</v>
      </c>
      <c r="B21" s="74" t="s">
        <v>44</v>
      </c>
      <c r="C21" s="73" t="s">
        <v>16</v>
      </c>
    </row>
    <row r="22" s="64" customFormat="1" ht="14.25" spans="1:3">
      <c r="A22" s="68" t="s">
        <v>45</v>
      </c>
      <c r="B22" s="75" t="s">
        <v>46</v>
      </c>
      <c r="C22" s="70" t="s">
        <v>16</v>
      </c>
    </row>
    <row r="23" s="64" customFormat="1" ht="14.25" spans="1:3">
      <c r="A23" s="71" t="s">
        <v>47</v>
      </c>
      <c r="B23" s="74" t="s">
        <v>48</v>
      </c>
      <c r="C23" s="73" t="s">
        <v>16</v>
      </c>
    </row>
    <row r="24" s="64" customFormat="1" ht="14.25" spans="1:3">
      <c r="A24" s="68" t="s">
        <v>49</v>
      </c>
      <c r="B24" s="75" t="s">
        <v>50</v>
      </c>
      <c r="C24" s="70" t="s">
        <v>16</v>
      </c>
    </row>
    <row r="25" s="64" customFormat="1" ht="14.25" spans="1:3">
      <c r="A25" s="71" t="s">
        <v>51</v>
      </c>
      <c r="B25" s="74" t="s">
        <v>52</v>
      </c>
      <c r="C25" s="73" t="s">
        <v>16</v>
      </c>
    </row>
    <row r="26" s="64" customFormat="1" ht="14.25" spans="1:3">
      <c r="A26" s="68" t="s">
        <v>53</v>
      </c>
      <c r="B26" s="75" t="s">
        <v>54</v>
      </c>
      <c r="C26" s="70" t="s">
        <v>16</v>
      </c>
    </row>
    <row r="27" s="64" customFormat="1" ht="14.25" spans="1:3">
      <c r="A27" s="71" t="s">
        <v>55</v>
      </c>
      <c r="B27" s="74" t="s">
        <v>56</v>
      </c>
      <c r="C27" s="73" t="s">
        <v>16</v>
      </c>
    </row>
    <row r="28" s="64" customFormat="1" ht="14.25" spans="1:3">
      <c r="A28" s="68" t="s">
        <v>57</v>
      </c>
      <c r="B28" s="75" t="s">
        <v>58</v>
      </c>
      <c r="C28" s="70" t="s">
        <v>16</v>
      </c>
    </row>
    <row r="29" s="64" customFormat="1" ht="14.25" spans="1:3">
      <c r="A29" s="71" t="s">
        <v>59</v>
      </c>
      <c r="B29" s="74" t="s">
        <v>60</v>
      </c>
      <c r="C29" s="73" t="s">
        <v>16</v>
      </c>
    </row>
    <row r="30" s="64" customFormat="1" ht="14.25" spans="1:3">
      <c r="A30" s="68" t="s">
        <v>61</v>
      </c>
      <c r="B30" s="75" t="s">
        <v>62</v>
      </c>
      <c r="C30" s="70" t="s">
        <v>16</v>
      </c>
    </row>
    <row r="31" s="64" customFormat="1" ht="14.25" spans="1:3">
      <c r="A31" s="71" t="s">
        <v>63</v>
      </c>
      <c r="B31" s="74" t="s">
        <v>64</v>
      </c>
      <c r="C31" s="73" t="s">
        <v>16</v>
      </c>
    </row>
    <row r="32" s="64" customFormat="1" ht="14.25" spans="1:3">
      <c r="A32" s="68" t="s">
        <v>65</v>
      </c>
      <c r="B32" s="75" t="s">
        <v>66</v>
      </c>
      <c r="C32" s="70" t="s">
        <v>16</v>
      </c>
    </row>
    <row r="33" s="64" customFormat="1" ht="14.25" spans="1:3">
      <c r="A33" s="71" t="s">
        <v>67</v>
      </c>
      <c r="B33" s="74" t="s">
        <v>68</v>
      </c>
      <c r="C33" s="73" t="s">
        <v>16</v>
      </c>
    </row>
    <row r="34" s="64" customFormat="1" ht="14.25" spans="1:3">
      <c r="A34" s="68" t="s">
        <v>69</v>
      </c>
      <c r="B34" s="75" t="s">
        <v>70</v>
      </c>
      <c r="C34" s="70" t="s">
        <v>16</v>
      </c>
    </row>
    <row r="35" s="64" customFormat="1" ht="14.25" spans="1:3">
      <c r="A35" s="71" t="s">
        <v>71</v>
      </c>
      <c r="B35" s="74" t="s">
        <v>72</v>
      </c>
      <c r="C35" s="73" t="s">
        <v>16</v>
      </c>
    </row>
    <row r="36" s="64" customFormat="1" ht="14.25" spans="1:3">
      <c r="A36" s="68" t="s">
        <v>73</v>
      </c>
      <c r="B36" s="75" t="s">
        <v>74</v>
      </c>
      <c r="C36" s="70" t="s">
        <v>16</v>
      </c>
    </row>
    <row r="37" s="64" customFormat="1" ht="14.25" spans="1:3">
      <c r="A37" s="71" t="s">
        <v>75</v>
      </c>
      <c r="B37" s="74" t="s">
        <v>76</v>
      </c>
      <c r="C37" s="73" t="s">
        <v>16</v>
      </c>
    </row>
    <row r="38" s="64" customFormat="1" ht="14.25" spans="1:3">
      <c r="A38" s="68" t="s">
        <v>77</v>
      </c>
      <c r="B38" s="75" t="s">
        <v>78</v>
      </c>
      <c r="C38" s="70" t="s">
        <v>16</v>
      </c>
    </row>
    <row r="39" s="64" customFormat="1" ht="14.25" spans="1:3">
      <c r="A39" s="71" t="s">
        <v>79</v>
      </c>
      <c r="B39" s="74" t="s">
        <v>80</v>
      </c>
      <c r="C39" s="73" t="s">
        <v>16</v>
      </c>
    </row>
    <row r="40" s="64" customFormat="1" ht="14.25" spans="1:3">
      <c r="A40" s="68" t="s">
        <v>81</v>
      </c>
      <c r="B40" s="75" t="s">
        <v>82</v>
      </c>
      <c r="C40" s="70" t="s">
        <v>16</v>
      </c>
    </row>
    <row r="41" s="64" customFormat="1" ht="14.25" spans="1:3">
      <c r="A41" s="71" t="s">
        <v>83</v>
      </c>
      <c r="B41" s="74" t="s">
        <v>84</v>
      </c>
      <c r="C41" s="73" t="s">
        <v>16</v>
      </c>
    </row>
    <row r="42" s="64" customFormat="1" ht="14.25" spans="1:3">
      <c r="A42" s="68" t="s">
        <v>85</v>
      </c>
      <c r="B42" s="75" t="s">
        <v>86</v>
      </c>
      <c r="C42" s="70" t="s">
        <v>16</v>
      </c>
    </row>
    <row r="43" s="64" customFormat="1" ht="14.25" spans="1:3">
      <c r="A43" s="71" t="s">
        <v>87</v>
      </c>
      <c r="B43" s="74" t="s">
        <v>88</v>
      </c>
      <c r="C43" s="73" t="s">
        <v>16</v>
      </c>
    </row>
    <row r="44" s="64" customFormat="1" ht="14.25" spans="1:3">
      <c r="A44" s="68" t="s">
        <v>89</v>
      </c>
      <c r="B44" s="75" t="s">
        <v>90</v>
      </c>
      <c r="C44" s="70" t="s">
        <v>16</v>
      </c>
    </row>
    <row r="45" s="64" customFormat="1" ht="14.25" spans="1:3">
      <c r="A45" s="71" t="s">
        <v>91</v>
      </c>
      <c r="B45" s="74" t="s">
        <v>92</v>
      </c>
      <c r="C45" s="73" t="s">
        <v>16</v>
      </c>
    </row>
    <row r="46" s="64" customFormat="1" ht="14.25" spans="1:3">
      <c r="A46" s="68" t="s">
        <v>93</v>
      </c>
      <c r="B46" s="75" t="s">
        <v>94</v>
      </c>
      <c r="C46" s="70" t="s">
        <v>16</v>
      </c>
    </row>
    <row r="47" s="64" customFormat="1" ht="14.25" spans="1:3">
      <c r="A47" s="71" t="s">
        <v>95</v>
      </c>
      <c r="B47" s="74" t="s">
        <v>96</v>
      </c>
      <c r="C47" s="73" t="s">
        <v>16</v>
      </c>
    </row>
    <row r="48" s="64" customFormat="1" ht="14.25" spans="1:3">
      <c r="A48" s="68" t="s">
        <v>97</v>
      </c>
      <c r="B48" s="75" t="s">
        <v>98</v>
      </c>
      <c r="C48" s="70" t="s">
        <v>16</v>
      </c>
    </row>
    <row r="49" s="64" customFormat="1" ht="14.25" spans="1:3">
      <c r="A49" s="71" t="s">
        <v>99</v>
      </c>
      <c r="B49" s="74" t="s">
        <v>100</v>
      </c>
      <c r="C49" s="73" t="s">
        <v>16</v>
      </c>
    </row>
    <row r="50" s="64" customFormat="1" ht="14.25" spans="1:3">
      <c r="A50" s="68" t="s">
        <v>101</v>
      </c>
      <c r="B50" s="75" t="s">
        <v>102</v>
      </c>
      <c r="C50" s="70" t="s">
        <v>16</v>
      </c>
    </row>
    <row r="51" s="64" customFormat="1" ht="14.25" spans="1:3">
      <c r="A51" s="71" t="s">
        <v>103</v>
      </c>
      <c r="B51" s="74" t="s">
        <v>104</v>
      </c>
      <c r="C51" s="73" t="s">
        <v>16</v>
      </c>
    </row>
    <row r="52" s="64" customFormat="1" ht="14.25" spans="1:3">
      <c r="A52" s="68" t="s">
        <v>105</v>
      </c>
      <c r="B52" s="75" t="s">
        <v>106</v>
      </c>
      <c r="C52" s="70" t="s">
        <v>16</v>
      </c>
    </row>
    <row r="53" s="64" customFormat="1" ht="14.25" spans="1:3">
      <c r="A53" s="71" t="s">
        <v>107</v>
      </c>
      <c r="B53" s="74" t="s">
        <v>108</v>
      </c>
      <c r="C53" s="73" t="s">
        <v>16</v>
      </c>
    </row>
    <row r="54" s="64" customFormat="1" ht="14.25" spans="1:3">
      <c r="A54" s="68" t="s">
        <v>109</v>
      </c>
      <c r="B54" s="75" t="s">
        <v>110</v>
      </c>
      <c r="C54" s="70" t="s">
        <v>16</v>
      </c>
    </row>
    <row r="55" s="64" customFormat="1" ht="14.25" spans="1:3">
      <c r="A55" s="71" t="s">
        <v>111</v>
      </c>
      <c r="B55" s="74" t="s">
        <v>112</v>
      </c>
      <c r="C55" s="73" t="s">
        <v>16</v>
      </c>
    </row>
    <row r="56" s="64" customFormat="1" ht="14.25" spans="1:3">
      <c r="A56" s="68" t="s">
        <v>113</v>
      </c>
      <c r="B56" s="75" t="s">
        <v>114</v>
      </c>
      <c r="C56" s="70" t="s">
        <v>16</v>
      </c>
    </row>
    <row r="57" s="64" customFormat="1" ht="14.25" spans="1:3">
      <c r="A57" s="71" t="s">
        <v>115</v>
      </c>
      <c r="B57" s="74" t="s">
        <v>116</v>
      </c>
      <c r="C57" s="73" t="s">
        <v>16</v>
      </c>
    </row>
    <row r="58" s="64" customFormat="1" ht="14.25" spans="1:3">
      <c r="A58" s="68" t="s">
        <v>117</v>
      </c>
      <c r="B58" s="75" t="s">
        <v>118</v>
      </c>
      <c r="C58" s="70" t="s">
        <v>16</v>
      </c>
    </row>
    <row r="59" s="64" customFormat="1" ht="14.25" spans="1:3">
      <c r="A59" s="71" t="s">
        <v>119</v>
      </c>
      <c r="B59" s="74" t="s">
        <v>120</v>
      </c>
      <c r="C59" s="73" t="s">
        <v>16</v>
      </c>
    </row>
    <row r="60" s="64" customFormat="1" ht="14.25" spans="1:3">
      <c r="A60" s="68" t="s">
        <v>121</v>
      </c>
      <c r="B60" s="75" t="s">
        <v>122</v>
      </c>
      <c r="C60" s="70" t="s">
        <v>16</v>
      </c>
    </row>
    <row r="61" s="64" customFormat="1" ht="14.25" spans="1:3">
      <c r="A61" s="71" t="s">
        <v>123</v>
      </c>
      <c r="B61" s="74" t="s">
        <v>124</v>
      </c>
      <c r="C61" s="73" t="s">
        <v>16</v>
      </c>
    </row>
    <row r="62" s="64" customFormat="1" ht="14.25" spans="1:3">
      <c r="A62" s="68" t="s">
        <v>125</v>
      </c>
      <c r="B62" s="75" t="s">
        <v>126</v>
      </c>
      <c r="C62" s="70" t="s">
        <v>16</v>
      </c>
    </row>
    <row r="63" s="64" customFormat="1" ht="14.25" spans="1:3">
      <c r="A63" s="71" t="s">
        <v>127</v>
      </c>
      <c r="B63" s="74" t="s">
        <v>128</v>
      </c>
      <c r="C63" s="73" t="s">
        <v>16</v>
      </c>
    </row>
    <row r="64" s="64" customFormat="1" ht="14.25" spans="1:3">
      <c r="A64" s="68" t="s">
        <v>129</v>
      </c>
      <c r="B64" s="75" t="s">
        <v>130</v>
      </c>
      <c r="C64" s="70" t="s">
        <v>16</v>
      </c>
    </row>
    <row r="65" s="64" customFormat="1" ht="14.25" spans="1:3">
      <c r="A65" s="71" t="s">
        <v>131</v>
      </c>
      <c r="B65" s="74" t="s">
        <v>132</v>
      </c>
      <c r="C65" s="73" t="s">
        <v>16</v>
      </c>
    </row>
    <row r="66" s="64" customFormat="1" ht="14.25" spans="1:3">
      <c r="A66" s="68" t="s">
        <v>133</v>
      </c>
      <c r="B66" s="75" t="s">
        <v>134</v>
      </c>
      <c r="C66" s="70" t="s">
        <v>16</v>
      </c>
    </row>
    <row r="67" s="64" customFormat="1" ht="14.25" spans="1:3">
      <c r="A67" s="71" t="s">
        <v>135</v>
      </c>
      <c r="B67" s="74" t="s">
        <v>136</v>
      </c>
      <c r="C67" s="73" t="s">
        <v>16</v>
      </c>
    </row>
    <row r="68" s="64" customFormat="1" ht="14.25" spans="1:3">
      <c r="A68" s="68" t="s">
        <v>137</v>
      </c>
      <c r="B68" s="75" t="s">
        <v>138</v>
      </c>
      <c r="C68" s="70" t="s">
        <v>16</v>
      </c>
    </row>
    <row r="69" s="64" customFormat="1" ht="14.25" spans="1:3">
      <c r="A69" s="71" t="s">
        <v>139</v>
      </c>
      <c r="B69" s="74" t="s">
        <v>140</v>
      </c>
      <c r="C69" s="73" t="s">
        <v>16</v>
      </c>
    </row>
    <row r="70" s="64" customFormat="1" ht="14.25" spans="1:3">
      <c r="A70" s="68" t="s">
        <v>141</v>
      </c>
      <c r="B70" s="75" t="s">
        <v>142</v>
      </c>
      <c r="C70" s="70" t="s">
        <v>16</v>
      </c>
    </row>
    <row r="71" s="64" customFormat="1" ht="14.25" spans="1:3">
      <c r="A71" s="71" t="s">
        <v>143</v>
      </c>
      <c r="B71" s="74" t="s">
        <v>144</v>
      </c>
      <c r="C71" s="73" t="s">
        <v>16</v>
      </c>
    </row>
    <row r="72" s="64" customFormat="1" ht="14.25" spans="1:3">
      <c r="A72" s="68" t="s">
        <v>145</v>
      </c>
      <c r="B72" s="75" t="s">
        <v>146</v>
      </c>
      <c r="C72" s="70" t="s">
        <v>16</v>
      </c>
    </row>
    <row r="73" s="64" customFormat="1" ht="14.25" spans="1:3">
      <c r="A73" s="71" t="s">
        <v>147</v>
      </c>
      <c r="B73" s="74" t="s">
        <v>148</v>
      </c>
      <c r="C73" s="73" t="s">
        <v>16</v>
      </c>
    </row>
    <row r="74" ht="14.25" spans="1:2">
      <c r="A74" s="68" t="s">
        <v>149</v>
      </c>
      <c r="B74" s="75" t="s">
        <v>150</v>
      </c>
    </row>
    <row r="75" ht="14.25" spans="1:2">
      <c r="A75" s="71" t="s">
        <v>151</v>
      </c>
      <c r="B75" s="74" t="s">
        <v>152</v>
      </c>
    </row>
    <row r="76" ht="14.25" spans="1:2">
      <c r="A76" s="68" t="s">
        <v>153</v>
      </c>
      <c r="B76" s="75" t="s">
        <v>154</v>
      </c>
    </row>
    <row r="77" ht="14.25" spans="1:2">
      <c r="A77" s="71" t="s">
        <v>155</v>
      </c>
      <c r="B77" s="74" t="s">
        <v>156</v>
      </c>
    </row>
    <row r="78" ht="14.25" spans="1:2">
      <c r="A78" s="68" t="s">
        <v>157</v>
      </c>
      <c r="B78" s="75" t="s">
        <v>158</v>
      </c>
    </row>
    <row r="79" ht="14.25" spans="1:2">
      <c r="A79" s="71" t="s">
        <v>159</v>
      </c>
      <c r="B79" s="74" t="s">
        <v>160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zoomScale="115" zoomScaleNormal="115" topLeftCell="A9" workbookViewId="0">
      <selection activeCell="K30" sqref="K30"/>
    </sheetView>
  </sheetViews>
  <sheetFormatPr defaultColWidth="9" defaultRowHeight="16.5"/>
  <cols>
    <col min="1" max="1" width="5.125" style="1" customWidth="1"/>
    <col min="2" max="2" width="6.5" style="2" customWidth="1"/>
    <col min="3" max="3" width="18.47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346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9" si="0">ROW()-2</f>
        <v>1</v>
      </c>
      <c r="B3" s="14" t="s">
        <v>292</v>
      </c>
      <c r="C3" s="15" t="s">
        <v>280</v>
      </c>
      <c r="D3" s="16">
        <v>45839</v>
      </c>
      <c r="E3" s="17" t="s">
        <v>293</v>
      </c>
      <c r="F3" s="18" t="str">
        <f t="shared" ref="F3:F29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29" si="2">DAY(EOMONTH(D3,0))-DAY(D3)+1</f>
        <v>31</v>
      </c>
      <c r="K3" s="27">
        <v>70</v>
      </c>
      <c r="L3" s="27">
        <f t="shared" ref="L3:L29" si="3">IF(H3="",30/30*J3,0)</f>
        <v>31</v>
      </c>
      <c r="M3" s="27">
        <f t="shared" ref="M3:M29" si="4">SUM(K3:L3)</f>
        <v>101</v>
      </c>
      <c r="N3" s="28"/>
      <c r="O3" s="28" t="s">
        <v>175</v>
      </c>
    </row>
    <row r="4" s="1" customFormat="1" ht="24" customHeight="1" spans="1:15">
      <c r="A4" s="34">
        <f t="shared" si="0"/>
        <v>2</v>
      </c>
      <c r="B4" s="20" t="s">
        <v>328</v>
      </c>
      <c r="C4" s="15" t="s">
        <v>259</v>
      </c>
      <c r="D4" s="16">
        <v>45839</v>
      </c>
      <c r="E4" s="77" t="s">
        <v>329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si="2"/>
        <v>31</v>
      </c>
      <c r="K4" s="27">
        <v>70</v>
      </c>
      <c r="L4" s="27">
        <f t="shared" si="3"/>
        <v>31</v>
      </c>
      <c r="M4" s="27">
        <f t="shared" si="4"/>
        <v>101</v>
      </c>
      <c r="N4" s="28"/>
      <c r="O4" s="28" t="s">
        <v>176</v>
      </c>
    </row>
    <row r="5" s="1" customFormat="1" ht="24" customHeight="1" spans="1:15">
      <c r="A5" s="34">
        <f t="shared" si="0"/>
        <v>3</v>
      </c>
      <c r="B5" s="20" t="s">
        <v>330</v>
      </c>
      <c r="C5" s="15" t="s">
        <v>283</v>
      </c>
      <c r="D5" s="16">
        <v>45839</v>
      </c>
      <c r="E5" s="77" t="s">
        <v>331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31</v>
      </c>
      <c r="K5" s="27">
        <v>70</v>
      </c>
      <c r="L5" s="27">
        <f t="shared" si="3"/>
        <v>31</v>
      </c>
      <c r="M5" s="27">
        <f t="shared" si="4"/>
        <v>101</v>
      </c>
      <c r="N5" s="28"/>
      <c r="O5" s="28" t="s">
        <v>175</v>
      </c>
    </row>
    <row r="6" s="1" customFormat="1" ht="24" customHeight="1" spans="1:15">
      <c r="A6" s="34">
        <f t="shared" si="0"/>
        <v>4</v>
      </c>
      <c r="B6" s="20" t="s">
        <v>334</v>
      </c>
      <c r="C6" s="15" t="s">
        <v>259</v>
      </c>
      <c r="D6" s="16">
        <v>45839</v>
      </c>
      <c r="E6" s="77" t="s">
        <v>335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176</v>
      </c>
    </row>
    <row r="7" s="1" customFormat="1" ht="24" customHeight="1" spans="1:15">
      <c r="A7" s="34">
        <f t="shared" si="0"/>
        <v>5</v>
      </c>
      <c r="B7" s="20" t="s">
        <v>338</v>
      </c>
      <c r="C7" s="15" t="s">
        <v>224</v>
      </c>
      <c r="D7" s="16">
        <v>45839</v>
      </c>
      <c r="E7" s="77" t="s">
        <v>339</v>
      </c>
      <c r="F7" s="18" t="str">
        <f t="shared" si="1"/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176</v>
      </c>
    </row>
    <row r="8" s="1" customFormat="1" ht="24" customHeight="1" spans="1:15">
      <c r="A8" s="34">
        <f t="shared" si="0"/>
        <v>6</v>
      </c>
      <c r="B8" s="20" t="s">
        <v>340</v>
      </c>
      <c r="C8" s="15" t="s">
        <v>283</v>
      </c>
      <c r="D8" s="16">
        <v>45839</v>
      </c>
      <c r="E8" s="77" t="s">
        <v>341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342</v>
      </c>
      <c r="C9" s="15" t="s">
        <v>259</v>
      </c>
      <c r="D9" s="16">
        <v>45839</v>
      </c>
      <c r="E9" s="77" t="s">
        <v>343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34">
        <f t="shared" si="0"/>
        <v>8</v>
      </c>
      <c r="B10" s="20" t="s">
        <v>344</v>
      </c>
      <c r="C10" s="15" t="s">
        <v>286</v>
      </c>
      <c r="D10" s="16">
        <v>45839</v>
      </c>
      <c r="E10" s="77" t="s">
        <v>345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347</v>
      </c>
      <c r="C11" s="15" t="s">
        <v>280</v>
      </c>
      <c r="D11" s="16">
        <v>45839</v>
      </c>
      <c r="E11" s="77" t="s">
        <v>348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176</v>
      </c>
    </row>
    <row r="12" s="1" customFormat="1" ht="24" customHeight="1" spans="1:15">
      <c r="A12" s="34">
        <f t="shared" si="0"/>
        <v>10</v>
      </c>
      <c r="B12" s="20" t="s">
        <v>349</v>
      </c>
      <c r="C12" s="15" t="s">
        <v>259</v>
      </c>
      <c r="D12" s="16">
        <v>45839</v>
      </c>
      <c r="E12" s="77" t="s">
        <v>350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176</v>
      </c>
    </row>
    <row r="13" s="1" customFormat="1" ht="24" customHeight="1" spans="1:15">
      <c r="A13" s="34">
        <f t="shared" si="0"/>
        <v>11</v>
      </c>
      <c r="B13" s="20" t="s">
        <v>351</v>
      </c>
      <c r="C13" s="15" t="s">
        <v>259</v>
      </c>
      <c r="D13" s="16">
        <v>45839</v>
      </c>
      <c r="E13" s="77" t="s">
        <v>352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31</v>
      </c>
      <c r="K13" s="27">
        <v>70</v>
      </c>
      <c r="L13" s="27">
        <f t="shared" si="3"/>
        <v>31</v>
      </c>
      <c r="M13" s="27">
        <f t="shared" si="4"/>
        <v>101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20" t="s">
        <v>353</v>
      </c>
      <c r="C14" s="15" t="s">
        <v>259</v>
      </c>
      <c r="D14" s="16">
        <v>45839</v>
      </c>
      <c r="E14" s="77" t="s">
        <v>354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31</v>
      </c>
      <c r="K14" s="27">
        <v>70</v>
      </c>
      <c r="L14" s="27">
        <f t="shared" si="3"/>
        <v>31</v>
      </c>
      <c r="M14" s="27">
        <f t="shared" si="4"/>
        <v>101</v>
      </c>
      <c r="N14" s="28"/>
      <c r="O14" s="28" t="s">
        <v>176</v>
      </c>
    </row>
    <row r="15" s="1" customFormat="1" ht="24" customHeight="1" spans="1:15">
      <c r="A15" s="34">
        <f t="shared" si="0"/>
        <v>13</v>
      </c>
      <c r="B15" s="20" t="s">
        <v>355</v>
      </c>
      <c r="C15" s="15" t="s">
        <v>356</v>
      </c>
      <c r="D15" s="16">
        <v>45839</v>
      </c>
      <c r="E15" s="77" t="s">
        <v>357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31</v>
      </c>
      <c r="K15" s="27">
        <v>70</v>
      </c>
      <c r="L15" s="27">
        <f t="shared" si="3"/>
        <v>31</v>
      </c>
      <c r="M15" s="27">
        <f t="shared" si="4"/>
        <v>101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20" t="s">
        <v>358</v>
      </c>
      <c r="C16" s="15" t="s">
        <v>196</v>
      </c>
      <c r="D16" s="16">
        <v>45839</v>
      </c>
      <c r="E16" s="77" t="s">
        <v>359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/>
      <c r="I16" s="19" t="s">
        <v>198</v>
      </c>
      <c r="J16" s="26">
        <f t="shared" si="2"/>
        <v>31</v>
      </c>
      <c r="K16" s="27">
        <v>70</v>
      </c>
      <c r="L16" s="27">
        <f t="shared" si="3"/>
        <v>31</v>
      </c>
      <c r="M16" s="27">
        <f t="shared" si="4"/>
        <v>101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20" t="s">
        <v>360</v>
      </c>
      <c r="C17" s="15" t="s">
        <v>361</v>
      </c>
      <c r="D17" s="16">
        <v>45848</v>
      </c>
      <c r="E17" s="77" t="s">
        <v>362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330</v>
      </c>
      <c r="I17" s="19" t="s">
        <v>198</v>
      </c>
      <c r="J17" s="26">
        <f t="shared" si="2"/>
        <v>22</v>
      </c>
      <c r="K17" s="27">
        <f>IF(H17="",70/30*J10,0)</f>
        <v>0</v>
      </c>
      <c r="L17" s="27">
        <f t="shared" si="3"/>
        <v>0</v>
      </c>
      <c r="M17" s="27">
        <f t="shared" si="4"/>
        <v>0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20" t="s">
        <v>363</v>
      </c>
      <c r="C18" s="15" t="s">
        <v>364</v>
      </c>
      <c r="D18" s="16">
        <v>45850</v>
      </c>
      <c r="E18" s="77" t="s">
        <v>365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338</v>
      </c>
      <c r="I18" s="19" t="s">
        <v>198</v>
      </c>
      <c r="J18" s="26">
        <f t="shared" si="2"/>
        <v>20</v>
      </c>
      <c r="K18" s="27">
        <f>IF(H18="",70/30*J11,0)</f>
        <v>0</v>
      </c>
      <c r="L18" s="27">
        <f t="shared" si="3"/>
        <v>0</v>
      </c>
      <c r="M18" s="27">
        <f t="shared" si="4"/>
        <v>0</v>
      </c>
      <c r="N18" s="28"/>
      <c r="O18" s="28" t="s">
        <v>175</v>
      </c>
    </row>
    <row r="19" s="1" customFormat="1" ht="24" customHeight="1" spans="1:15">
      <c r="A19" s="13">
        <f t="shared" si="0"/>
        <v>17</v>
      </c>
      <c r="B19" s="20" t="s">
        <v>366</v>
      </c>
      <c r="C19" s="15" t="s">
        <v>367</v>
      </c>
      <c r="D19" s="16">
        <v>45850</v>
      </c>
      <c r="E19" s="77" t="s">
        <v>368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334</v>
      </c>
      <c r="I19" s="19" t="s">
        <v>198</v>
      </c>
      <c r="J19" s="26">
        <f t="shared" si="2"/>
        <v>20</v>
      </c>
      <c r="K19" s="27">
        <f>IF(H19="",70/30*J12,0)</f>
        <v>0</v>
      </c>
      <c r="L19" s="27">
        <f t="shared" si="3"/>
        <v>0</v>
      </c>
      <c r="M19" s="27">
        <f t="shared" si="4"/>
        <v>0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369</v>
      </c>
      <c r="C20" s="15" t="s">
        <v>224</v>
      </c>
      <c r="D20" s="16">
        <v>45853</v>
      </c>
      <c r="E20" s="77" t="s">
        <v>370</v>
      </c>
      <c r="F20" s="18" t="str">
        <f t="shared" si="1"/>
        <v>女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340</v>
      </c>
      <c r="I20" s="19" t="s">
        <v>198</v>
      </c>
      <c r="J20" s="26">
        <f t="shared" si="2"/>
        <v>17</v>
      </c>
      <c r="K20" s="27">
        <f>IF(H20="",70/30*J13,0)</f>
        <v>0</v>
      </c>
      <c r="L20" s="27">
        <f t="shared" si="3"/>
        <v>0</v>
      </c>
      <c r="M20" s="27">
        <f t="shared" si="4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20" t="s">
        <v>371</v>
      </c>
      <c r="C21" s="15" t="s">
        <v>367</v>
      </c>
      <c r="D21" s="16">
        <v>45854</v>
      </c>
      <c r="E21" s="77" t="s">
        <v>372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 t="s">
        <v>344</v>
      </c>
      <c r="I21" s="19" t="s">
        <v>198</v>
      </c>
      <c r="J21" s="26">
        <f t="shared" si="2"/>
        <v>16</v>
      </c>
      <c r="K21" s="27">
        <f>IF(H21="",70/30*J14,0)</f>
        <v>0</v>
      </c>
      <c r="L21" s="27">
        <f t="shared" si="3"/>
        <v>0</v>
      </c>
      <c r="M21" s="27">
        <f t="shared" si="4"/>
        <v>0</v>
      </c>
      <c r="N21" s="28"/>
      <c r="O21" s="28" t="s">
        <v>175</v>
      </c>
    </row>
    <row r="22" s="1" customFormat="1" ht="24" customHeight="1" spans="1:15">
      <c r="A22" s="13">
        <f t="shared" si="0"/>
        <v>20</v>
      </c>
      <c r="B22" s="20" t="s">
        <v>373</v>
      </c>
      <c r="C22" s="15" t="s">
        <v>374</v>
      </c>
      <c r="D22" s="16">
        <v>45856</v>
      </c>
      <c r="E22" s="77" t="s">
        <v>375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 t="s">
        <v>328</v>
      </c>
      <c r="I22" s="19" t="s">
        <v>198</v>
      </c>
      <c r="J22" s="26">
        <f t="shared" si="2"/>
        <v>14</v>
      </c>
      <c r="K22" s="27">
        <f t="shared" ref="K22:K27" si="5">IF(H22="",70/30*J16,0)</f>
        <v>0</v>
      </c>
      <c r="L22" s="27">
        <f t="shared" si="3"/>
        <v>0</v>
      </c>
      <c r="M22" s="27">
        <f t="shared" si="4"/>
        <v>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20" t="s">
        <v>376</v>
      </c>
      <c r="C23" s="15" t="s">
        <v>237</v>
      </c>
      <c r="D23" s="16">
        <v>45859</v>
      </c>
      <c r="E23" s="77" t="s">
        <v>377</v>
      </c>
      <c r="F23" s="18" t="str">
        <f t="shared" si="1"/>
        <v>女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4" t="s">
        <v>349</v>
      </c>
      <c r="I23" s="19" t="s">
        <v>198</v>
      </c>
      <c r="J23" s="26">
        <f t="shared" si="2"/>
        <v>11</v>
      </c>
      <c r="K23" s="27">
        <f t="shared" si="5"/>
        <v>0</v>
      </c>
      <c r="L23" s="27">
        <f t="shared" si="3"/>
        <v>0</v>
      </c>
      <c r="M23" s="27">
        <f t="shared" si="4"/>
        <v>0</v>
      </c>
      <c r="N23" s="28"/>
      <c r="O23" s="28" t="s">
        <v>176</v>
      </c>
    </row>
    <row r="24" s="1" customFormat="1" ht="24" customHeight="1" spans="1:15">
      <c r="A24" s="13">
        <f t="shared" si="0"/>
        <v>22</v>
      </c>
      <c r="B24" s="20" t="s">
        <v>378</v>
      </c>
      <c r="C24" s="15" t="s">
        <v>196</v>
      </c>
      <c r="D24" s="16">
        <v>45859</v>
      </c>
      <c r="E24" s="17" t="s">
        <v>379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4" t="s">
        <v>351</v>
      </c>
      <c r="I24" s="19" t="s">
        <v>198</v>
      </c>
      <c r="J24" s="26">
        <f t="shared" si="2"/>
        <v>11</v>
      </c>
      <c r="K24" s="27">
        <f t="shared" si="5"/>
        <v>0</v>
      </c>
      <c r="L24" s="27">
        <f t="shared" si="3"/>
        <v>0</v>
      </c>
      <c r="M24" s="27">
        <f t="shared" si="4"/>
        <v>0</v>
      </c>
      <c r="N24" s="28"/>
      <c r="O24" s="28" t="s">
        <v>176</v>
      </c>
    </row>
    <row r="25" s="1" customFormat="1" ht="24" customHeight="1" spans="1:15">
      <c r="A25" s="13">
        <f t="shared" si="0"/>
        <v>23</v>
      </c>
      <c r="B25" s="20" t="s">
        <v>380</v>
      </c>
      <c r="C25" s="15" t="s">
        <v>259</v>
      </c>
      <c r="D25" s="16">
        <v>45859</v>
      </c>
      <c r="E25" s="77" t="s">
        <v>381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4" t="s">
        <v>342</v>
      </c>
      <c r="I25" s="19" t="s">
        <v>198</v>
      </c>
      <c r="J25" s="26">
        <f t="shared" si="2"/>
        <v>11</v>
      </c>
      <c r="K25" s="27">
        <f t="shared" si="5"/>
        <v>0</v>
      </c>
      <c r="L25" s="27">
        <f t="shared" si="3"/>
        <v>0</v>
      </c>
      <c r="M25" s="27">
        <f t="shared" si="4"/>
        <v>0</v>
      </c>
      <c r="N25" s="28"/>
      <c r="O25" s="28" t="s">
        <v>176</v>
      </c>
    </row>
    <row r="26" s="1" customFormat="1" ht="24" customHeight="1" spans="1:15">
      <c r="A26" s="13">
        <f t="shared" si="0"/>
        <v>24</v>
      </c>
      <c r="B26" s="20" t="s">
        <v>382</v>
      </c>
      <c r="C26" s="15" t="s">
        <v>286</v>
      </c>
      <c r="D26" s="16">
        <v>45861</v>
      </c>
      <c r="E26" s="77" t="s">
        <v>383</v>
      </c>
      <c r="F26" s="18" t="str">
        <f t="shared" si="1"/>
        <v>男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14" t="s">
        <v>353</v>
      </c>
      <c r="I26" s="19" t="s">
        <v>198</v>
      </c>
      <c r="J26" s="26">
        <f t="shared" si="2"/>
        <v>9</v>
      </c>
      <c r="K26" s="27">
        <f t="shared" si="5"/>
        <v>0</v>
      </c>
      <c r="L26" s="27">
        <f t="shared" si="3"/>
        <v>0</v>
      </c>
      <c r="M26" s="27">
        <f t="shared" si="4"/>
        <v>0</v>
      </c>
      <c r="N26" s="28"/>
      <c r="O26" s="28" t="s">
        <v>175</v>
      </c>
    </row>
    <row r="27" s="1" customFormat="1" ht="24" customHeight="1" spans="1:15">
      <c r="A27" s="13">
        <f t="shared" si="0"/>
        <v>25</v>
      </c>
      <c r="B27" s="20" t="s">
        <v>384</v>
      </c>
      <c r="C27" s="15" t="s">
        <v>385</v>
      </c>
      <c r="D27" s="16">
        <v>45861</v>
      </c>
      <c r="E27" s="77" t="s">
        <v>386</v>
      </c>
      <c r="F27" s="18" t="str">
        <f t="shared" si="1"/>
        <v>男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14" t="s">
        <v>358</v>
      </c>
      <c r="I27" s="19" t="s">
        <v>198</v>
      </c>
      <c r="J27" s="26">
        <f t="shared" si="2"/>
        <v>9</v>
      </c>
      <c r="K27" s="27">
        <f t="shared" si="5"/>
        <v>0</v>
      </c>
      <c r="L27" s="27">
        <f t="shared" si="3"/>
        <v>0</v>
      </c>
      <c r="M27" s="27">
        <f t="shared" si="4"/>
        <v>0</v>
      </c>
      <c r="N27" s="28"/>
      <c r="O27" s="28" t="s">
        <v>175</v>
      </c>
    </row>
    <row r="28" s="1" customFormat="1" ht="24" customHeight="1" spans="1:15">
      <c r="A28" s="13">
        <f t="shared" si="0"/>
        <v>26</v>
      </c>
      <c r="B28" s="20" t="s">
        <v>387</v>
      </c>
      <c r="C28" s="15" t="s">
        <v>196</v>
      </c>
      <c r="D28" s="16">
        <v>45861</v>
      </c>
      <c r="E28" s="77" t="s">
        <v>388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14" t="s">
        <v>355</v>
      </c>
      <c r="I28" s="19" t="s">
        <v>198</v>
      </c>
      <c r="J28" s="26">
        <f t="shared" si="2"/>
        <v>9</v>
      </c>
      <c r="K28" s="27">
        <f>IF(H28="",70/30*#REF!,0)</f>
        <v>0</v>
      </c>
      <c r="L28" s="27">
        <f t="shared" si="3"/>
        <v>0</v>
      </c>
      <c r="M28" s="27">
        <f t="shared" si="4"/>
        <v>0</v>
      </c>
      <c r="N28" s="28"/>
      <c r="O28" s="28" t="s">
        <v>176</v>
      </c>
    </row>
    <row r="29" s="1" customFormat="1" ht="24" customHeight="1" spans="1:15">
      <c r="A29" s="13">
        <f t="shared" si="0"/>
        <v>27</v>
      </c>
      <c r="B29" s="20" t="s">
        <v>389</v>
      </c>
      <c r="C29" s="15" t="s">
        <v>367</v>
      </c>
      <c r="D29" s="16">
        <v>45866</v>
      </c>
      <c r="E29" s="77" t="s">
        <v>390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14"/>
      <c r="I29" s="19" t="s">
        <v>198</v>
      </c>
      <c r="J29" s="26">
        <f t="shared" si="2"/>
        <v>4</v>
      </c>
      <c r="K29" s="27">
        <f>IF(H29="",70/30*J29,0)</f>
        <v>9.33333333333333</v>
      </c>
      <c r="L29" s="27">
        <f t="shared" si="3"/>
        <v>4</v>
      </c>
      <c r="M29" s="27">
        <f t="shared" si="4"/>
        <v>13.3333333333333</v>
      </c>
      <c r="N29" s="28"/>
      <c r="O29" s="28" t="s">
        <v>175</v>
      </c>
    </row>
    <row r="30" s="1" customFormat="1" ht="24" customHeight="1" spans="1:15">
      <c r="A30" s="21" t="s">
        <v>217</v>
      </c>
      <c r="B30" s="22"/>
      <c r="C30" s="23"/>
      <c r="D30" s="22"/>
      <c r="E30" s="22"/>
      <c r="F30" s="22"/>
      <c r="G30" s="22"/>
      <c r="H30" s="22"/>
      <c r="I30" s="22"/>
      <c r="J30" s="29"/>
      <c r="K30" s="27">
        <f>SUM(K3:K29)</f>
        <v>989.333333333333</v>
      </c>
      <c r="L30" s="27">
        <f>SUM(L3:L29)</f>
        <v>438</v>
      </c>
      <c r="M30" s="27">
        <f>SUM(M3:M29)</f>
        <v>1427.33333333333</v>
      </c>
      <c r="N30" s="27">
        <f>SUM(N3:N29)</f>
        <v>0</v>
      </c>
      <c r="O30" s="28"/>
    </row>
    <row r="31" s="1" customFormat="1" ht="24" customHeight="1" spans="1:15">
      <c r="A31" s="21" t="s">
        <v>294</v>
      </c>
      <c r="B31" s="22"/>
      <c r="C31" s="23"/>
      <c r="D31" s="22"/>
      <c r="E31" s="22"/>
      <c r="F31" s="22"/>
      <c r="G31" s="22"/>
      <c r="H31" s="22"/>
      <c r="I31" s="22"/>
      <c r="J31" s="29"/>
      <c r="K31" s="30"/>
      <c r="L31" s="31">
        <v>0.06</v>
      </c>
      <c r="M31" s="28">
        <f>M30*L31+M30</f>
        <v>1512.97333333333</v>
      </c>
      <c r="N31" s="28"/>
      <c r="O31" s="28"/>
    </row>
    <row r="32" s="1" customFormat="1" ht="24" customHeight="1" spans="2:11">
      <c r="B32" s="2"/>
      <c r="C32" s="3"/>
      <c r="E32"/>
      <c r="I32" s="5"/>
      <c r="J32" s="5"/>
      <c r="K32" s="5"/>
    </row>
    <row r="33" s="1" customFormat="1" ht="24" customHeight="1" spans="2:11">
      <c r="B33" s="2"/>
      <c r="C33" s="3"/>
      <c r="E33"/>
      <c r="I33" s="5"/>
      <c r="J33" s="5"/>
      <c r="K33" s="5"/>
    </row>
    <row r="34" s="1" customFormat="1" ht="24" customHeight="1" spans="2:11">
      <c r="B34" s="2"/>
      <c r="C34" s="24"/>
      <c r="D34"/>
      <c r="E34"/>
      <c r="I34" s="5"/>
      <c r="J34" s="5"/>
      <c r="K34" s="5"/>
    </row>
    <row r="35" s="1" customFormat="1" ht="24" customHeight="1" spans="2:11">
      <c r="B35" s="2"/>
      <c r="C35" s="24"/>
      <c r="D35"/>
      <c r="E35"/>
      <c r="I35" s="5"/>
      <c r="J35" s="5"/>
      <c r="K35" s="5"/>
    </row>
    <row r="36" s="1" customFormat="1" ht="24" customHeight="1" spans="2:11">
      <c r="B36" s="2"/>
      <c r="C36" s="24"/>
      <c r="D36"/>
      <c r="E36"/>
      <c r="I36" s="5"/>
      <c r="J36" s="5"/>
      <c r="K36" s="5"/>
    </row>
    <row r="37" s="1" customFormat="1" ht="24" customHeight="1" spans="2:13">
      <c r="B37" s="2"/>
      <c r="C37" s="24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 s="24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 s="24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3"/>
      <c r="E47"/>
      <c r="F47"/>
      <c r="G47"/>
      <c r="K47" s="5"/>
      <c r="L47" s="5"/>
      <c r="M47" s="5"/>
    </row>
    <row r="48" s="1" customFormat="1" ht="24" customHeight="1" spans="2:13">
      <c r="B48" s="2"/>
      <c r="C48" s="3"/>
      <c r="E48" s="4"/>
      <c r="K48" s="5"/>
      <c r="L48" s="5"/>
      <c r="M48" s="5"/>
    </row>
    <row r="49" s="1" customFormat="1" ht="24" customHeight="1" spans="2:13">
      <c r="B49" s="2"/>
      <c r="C49" s="3"/>
      <c r="E49" s="4"/>
      <c r="K49" s="5"/>
      <c r="L49" s="5"/>
      <c r="M49" s="5"/>
    </row>
    <row r="50" s="1" customFormat="1" ht="24" customHeight="1" spans="2:13">
      <c r="B50" s="2"/>
      <c r="C50" s="3"/>
      <c r="E50" s="4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3" customHeight="1" spans="2:13">
      <c r="B69" s="2"/>
      <c r="C69" s="3"/>
      <c r="E69" s="4"/>
      <c r="K69" s="5"/>
      <c r="L69" s="5"/>
      <c r="M69" s="5"/>
    </row>
    <row r="70" s="1" customFormat="1" ht="23" customHeight="1" spans="2:13">
      <c r="B70" s="2"/>
      <c r="C70" s="3"/>
      <c r="E70" s="4"/>
      <c r="K70" s="5"/>
      <c r="L70" s="5"/>
      <c r="M70" s="5"/>
    </row>
    <row r="71" s="1" customFormat="1" ht="23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E75" s="4"/>
      <c r="K75" s="5"/>
      <c r="L75" s="5"/>
      <c r="M75" s="5"/>
    </row>
    <row r="76" s="1" customFormat="1" ht="23" customHeight="1" spans="2:13">
      <c r="B76" s="2"/>
      <c r="C76" s="3"/>
      <c r="E76" s="4"/>
      <c r="K76" s="5"/>
      <c r="L76" s="5"/>
      <c r="M76" s="5"/>
    </row>
    <row r="77" s="1" customFormat="1" ht="23" customHeight="1" spans="2:13">
      <c r="B77" s="2"/>
      <c r="C77" s="3"/>
      <c r="E77" s="4"/>
      <c r="K77" s="5"/>
      <c r="L77" s="5"/>
      <c r="M77" s="5"/>
    </row>
    <row r="78" s="1" customFormat="1" ht="23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</sheetData>
  <mergeCells count="3">
    <mergeCell ref="A1:O1"/>
    <mergeCell ref="A30:J30"/>
    <mergeCell ref="A31:J31"/>
  </mergeCells>
  <conditionalFormatting sqref="B4:B15">
    <cfRule type="duplicateValues" dxfId="0" priority="41"/>
  </conditionalFormatting>
  <conditionalFormatting sqref="B9:B10">
    <cfRule type="duplicateValues" dxfId="0" priority="85"/>
    <cfRule type="duplicateValues" dxfId="1" priority="94"/>
    <cfRule type="duplicateValues" dxfId="0" priority="95"/>
  </conditionalFormatting>
  <conditionalFormatting sqref="E9:E10">
    <cfRule type="duplicateValues" dxfId="0" priority="71"/>
  </conditionalFormatting>
  <conditionalFormatting sqref="H3:H8">
    <cfRule type="duplicateValues" dxfId="0" priority="105"/>
    <cfRule type="duplicateValues" dxfId="1" priority="109"/>
    <cfRule type="duplicateValues" dxfId="0" priority="110"/>
  </conditionalFormatting>
  <conditionalFormatting sqref="H9:H29">
    <cfRule type="duplicateValues" dxfId="0" priority="72"/>
    <cfRule type="duplicateValues" dxfId="1" priority="76"/>
    <cfRule type="duplicateValues" dxfId="0" priority="77"/>
  </conditionalFormatting>
  <conditionalFormatting sqref="B1:B2 B32:B1048576">
    <cfRule type="duplicateValues" dxfId="0" priority="138"/>
  </conditionalFormatting>
  <conditionalFormatting sqref="B1:B2 H1:H2 B32:B1048576 H32:H1048576">
    <cfRule type="duplicateValues" dxfId="0" priority="137"/>
  </conditionalFormatting>
  <conditionalFormatting sqref="H1:H2 B1:B2 H32:H1048576 B32:B1048576">
    <cfRule type="duplicateValues" dxfId="0" priority="136"/>
  </conditionalFormatting>
  <conditionalFormatting sqref="H$1:H$1048576 B$1:B$1048576">
    <cfRule type="duplicateValues" dxfId="0" priority="1"/>
  </conditionalFormatting>
  <conditionalFormatting sqref="H2 B2 F32:F36 B32:B1048576 H37:H1048576">
    <cfRule type="duplicateValues" dxfId="0" priority="157"/>
  </conditionalFormatting>
  <conditionalFormatting sqref="B2 B32:B1048576">
    <cfRule type="duplicateValues" dxfId="0" priority="140"/>
  </conditionalFormatting>
  <conditionalFormatting sqref="B2 H2 F32:F36 H37:H1048576 B32:B1048576">
    <cfRule type="duplicateValues" dxfId="0" priority="145"/>
  </conditionalFormatting>
  <conditionalFormatting sqref="H2 B2 F32:F36 H37:H1048576 B32:B1048576">
    <cfRule type="duplicateValues" dxfId="0" priority="143"/>
  </conditionalFormatting>
  <conditionalFormatting sqref="B3:B8 B11:B29">
    <cfRule type="duplicateValues" dxfId="0" priority="118"/>
    <cfRule type="duplicateValues" dxfId="1" priority="127"/>
    <cfRule type="duplicateValues" dxfId="0" priority="128"/>
  </conditionalFormatting>
  <conditionalFormatting sqref="H3:H8 B3:B8 B11:B29">
    <cfRule type="duplicateValues" dxfId="0" priority="103"/>
  </conditionalFormatting>
  <conditionalFormatting sqref="E3:E8 E11:E29">
    <cfRule type="duplicateValues" dxfId="0" priority="104"/>
  </conditionalFormatting>
  <conditionalFormatting sqref="H9:H29 B9:B10">
    <cfRule type="duplicateValues" dxfId="0" priority="70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zoomScale="115" zoomScaleNormal="115" topLeftCell="A19" workbookViewId="0">
      <selection activeCell="K16" sqref="K16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391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45870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32" t="s">
        <v>347</v>
      </c>
      <c r="C4" s="15" t="s">
        <v>280</v>
      </c>
      <c r="D4" s="16">
        <v>45870</v>
      </c>
      <c r="E4" s="77" t="s">
        <v>348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>ROW()-2</f>
        <v>3</v>
      </c>
      <c r="B5" s="32" t="s">
        <v>360</v>
      </c>
      <c r="C5" s="15" t="s">
        <v>361</v>
      </c>
      <c r="D5" s="16">
        <v>45870</v>
      </c>
      <c r="E5" s="77" t="s">
        <v>362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>DAY(EOMONTH(D5,0))-DAY(D5)+1</f>
        <v>31</v>
      </c>
      <c r="K5" s="27">
        <v>70</v>
      </c>
      <c r="L5" s="27">
        <f>IF(H5="",30/30*J5,0)</f>
        <v>31</v>
      </c>
      <c r="M5" s="27">
        <f>SUM(K5:L5)</f>
        <v>101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363</v>
      </c>
      <c r="C6" s="15" t="s">
        <v>364</v>
      </c>
      <c r="D6" s="16">
        <v>45870</v>
      </c>
      <c r="E6" s="77" t="s">
        <v>365</v>
      </c>
      <c r="F6" s="18" t="str">
        <f>IF(MOD(MID(E6,17,1),2)=0,"女","男")</f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>DAY(EOMONTH(D6,0))-DAY(D6)+1</f>
        <v>31</v>
      </c>
      <c r="K6" s="27">
        <v>70</v>
      </c>
      <c r="L6" s="27">
        <f>IF(H6="",30/30*J6,0)</f>
        <v>31</v>
      </c>
      <c r="M6" s="27">
        <f>SUM(K6:L6)</f>
        <v>101</v>
      </c>
      <c r="N6" s="28"/>
      <c r="O6" s="28" t="s">
        <v>175</v>
      </c>
    </row>
    <row r="7" s="1" customFormat="1" ht="24" customHeight="1" spans="1:15">
      <c r="A7" s="13">
        <f t="shared" ref="A7:A32" si="0">ROW()-2</f>
        <v>5</v>
      </c>
      <c r="B7" s="32" t="s">
        <v>369</v>
      </c>
      <c r="C7" s="15" t="s">
        <v>224</v>
      </c>
      <c r="D7" s="16">
        <v>45870</v>
      </c>
      <c r="E7" s="77" t="s">
        <v>370</v>
      </c>
      <c r="F7" s="18" t="str">
        <f t="shared" ref="F7:F32" si="1">IF(MOD(MID(E7,17,1),2)=0,"女","男")</f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ref="J7:J32" si="2">DAY(EOMONTH(D7,0))-DAY(D7)+1</f>
        <v>31</v>
      </c>
      <c r="K7" s="27">
        <v>70</v>
      </c>
      <c r="L7" s="27">
        <f t="shared" ref="L7:L32" si="3">IF(H7="",30/30*J7,0)</f>
        <v>31</v>
      </c>
      <c r="M7" s="27">
        <f t="shared" ref="M7:M32" si="4">SUM(K7:L7)</f>
        <v>101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32" t="s">
        <v>371</v>
      </c>
      <c r="C8" s="15" t="s">
        <v>367</v>
      </c>
      <c r="D8" s="16">
        <v>45870</v>
      </c>
      <c r="E8" s="77" t="s">
        <v>372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32" t="s">
        <v>373</v>
      </c>
      <c r="C9" s="15" t="s">
        <v>374</v>
      </c>
      <c r="D9" s="16">
        <v>45870</v>
      </c>
      <c r="E9" s="77" t="s">
        <v>375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175</v>
      </c>
    </row>
    <row r="10" s="1" customFormat="1" ht="24" customHeight="1" spans="1:15">
      <c r="A10" s="13">
        <f t="shared" si="0"/>
        <v>8</v>
      </c>
      <c r="B10" s="32" t="s">
        <v>376</v>
      </c>
      <c r="C10" s="15" t="s">
        <v>237</v>
      </c>
      <c r="D10" s="16">
        <v>45870</v>
      </c>
      <c r="E10" s="77" t="s">
        <v>377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32" t="s">
        <v>382</v>
      </c>
      <c r="C11" s="15" t="s">
        <v>286</v>
      </c>
      <c r="D11" s="16">
        <v>45870</v>
      </c>
      <c r="E11" s="77" t="s">
        <v>383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32" t="s">
        <v>384</v>
      </c>
      <c r="C12" s="15" t="s">
        <v>385</v>
      </c>
      <c r="D12" s="16">
        <v>45870</v>
      </c>
      <c r="E12" s="77" t="s">
        <v>386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175</v>
      </c>
    </row>
    <row r="13" s="1" customFormat="1" ht="24" customHeight="1" spans="1:15">
      <c r="A13" s="13">
        <f t="shared" si="0"/>
        <v>11</v>
      </c>
      <c r="B13" s="20" t="s">
        <v>392</v>
      </c>
      <c r="C13" s="15" t="s">
        <v>361</v>
      </c>
      <c r="D13" s="33">
        <v>45870</v>
      </c>
      <c r="E13" s="77" t="s">
        <v>393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 t="s">
        <v>369</v>
      </c>
      <c r="I13" s="19" t="s">
        <v>198</v>
      </c>
      <c r="J13" s="26">
        <f t="shared" si="2"/>
        <v>31</v>
      </c>
      <c r="K13" s="27">
        <f t="shared" ref="K13:K27" si="5">IF(H13="",70/30*J7,0)</f>
        <v>0</v>
      </c>
      <c r="L13" s="27">
        <f t="shared" si="3"/>
        <v>0</v>
      </c>
      <c r="M13" s="27">
        <f t="shared" si="4"/>
        <v>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20" t="s">
        <v>394</v>
      </c>
      <c r="C14" s="15" t="s">
        <v>395</v>
      </c>
      <c r="D14" s="33">
        <v>45870</v>
      </c>
      <c r="E14" s="17" t="s">
        <v>396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 t="s">
        <v>347</v>
      </c>
      <c r="I14" s="19" t="s">
        <v>198</v>
      </c>
      <c r="J14" s="26">
        <f t="shared" si="2"/>
        <v>31</v>
      </c>
      <c r="K14" s="27">
        <f t="shared" si="5"/>
        <v>0</v>
      </c>
      <c r="L14" s="27">
        <f t="shared" si="3"/>
        <v>0</v>
      </c>
      <c r="M14" s="27">
        <f t="shared" si="4"/>
        <v>0</v>
      </c>
      <c r="N14" s="28"/>
      <c r="O14" s="28" t="s">
        <v>175</v>
      </c>
    </row>
    <row r="15" s="1" customFormat="1" ht="24" customHeight="1" spans="1:15">
      <c r="A15" s="13">
        <f t="shared" si="0"/>
        <v>13</v>
      </c>
      <c r="B15" s="20" t="s">
        <v>397</v>
      </c>
      <c r="C15" s="15" t="s">
        <v>364</v>
      </c>
      <c r="D15" s="33">
        <v>45873</v>
      </c>
      <c r="E15" s="17" t="s">
        <v>398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28</v>
      </c>
      <c r="K15" s="27">
        <f>IF(H15="",70/30*J15,0)</f>
        <v>65.3333333333333</v>
      </c>
      <c r="L15" s="27">
        <f t="shared" si="3"/>
        <v>28</v>
      </c>
      <c r="M15" s="27">
        <f t="shared" si="4"/>
        <v>93.3333333333333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32" t="s">
        <v>399</v>
      </c>
      <c r="C16" s="15" t="s">
        <v>400</v>
      </c>
      <c r="D16" s="33">
        <v>45873</v>
      </c>
      <c r="E16" s="77" t="s">
        <v>401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28</v>
      </c>
      <c r="K16" s="27">
        <f>IF(H16="",70/30*J16,0)</f>
        <v>65.3333333333333</v>
      </c>
      <c r="L16" s="27">
        <f t="shared" si="3"/>
        <v>28</v>
      </c>
      <c r="M16" s="27">
        <f t="shared" si="4"/>
        <v>93.3333333333333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20" t="s">
        <v>402</v>
      </c>
      <c r="C17" s="15" t="s">
        <v>364</v>
      </c>
      <c r="D17" s="33">
        <v>45873</v>
      </c>
      <c r="E17" s="77" t="s">
        <v>403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28</v>
      </c>
      <c r="K17" s="27">
        <f>IF(H17="",70/30*J17,0)</f>
        <v>65.3333333333333</v>
      </c>
      <c r="L17" s="27">
        <f t="shared" si="3"/>
        <v>28</v>
      </c>
      <c r="M17" s="27">
        <f t="shared" si="4"/>
        <v>93.3333333333333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32" t="s">
        <v>404</v>
      </c>
      <c r="C18" s="15" t="s">
        <v>400</v>
      </c>
      <c r="D18" s="33">
        <v>45873</v>
      </c>
      <c r="E18" s="77" t="s">
        <v>405</v>
      </c>
      <c r="F18" s="18" t="str">
        <f t="shared" si="1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28</v>
      </c>
      <c r="K18" s="27">
        <f>IF(H18="",70/30*J18,0)</f>
        <v>65.3333333333333</v>
      </c>
      <c r="L18" s="27">
        <f t="shared" si="3"/>
        <v>28</v>
      </c>
      <c r="M18" s="27">
        <f t="shared" si="4"/>
        <v>93.3333333333333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20" t="s">
        <v>406</v>
      </c>
      <c r="C19" s="15" t="s">
        <v>280</v>
      </c>
      <c r="D19" s="33">
        <v>45874</v>
      </c>
      <c r="E19" s="77" t="s">
        <v>407</v>
      </c>
      <c r="F19" s="18" t="str">
        <f t="shared" si="1"/>
        <v>女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27</v>
      </c>
      <c r="K19" s="27">
        <f>IF(H19="",70/30*J19,0)</f>
        <v>63</v>
      </c>
      <c r="L19" s="27">
        <f t="shared" si="3"/>
        <v>27</v>
      </c>
      <c r="M19" s="27">
        <f t="shared" si="4"/>
        <v>90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408</v>
      </c>
      <c r="C20" s="15" t="s">
        <v>409</v>
      </c>
      <c r="D20" s="33">
        <v>45875</v>
      </c>
      <c r="E20" s="17" t="s">
        <v>410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 t="s">
        <v>384</v>
      </c>
      <c r="I20" s="19" t="s">
        <v>198</v>
      </c>
      <c r="J20" s="26">
        <f t="shared" si="2"/>
        <v>26</v>
      </c>
      <c r="K20" s="27">
        <f t="shared" si="5"/>
        <v>0</v>
      </c>
      <c r="L20" s="27">
        <f t="shared" si="3"/>
        <v>0</v>
      </c>
      <c r="M20" s="27">
        <f t="shared" si="4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20" t="s">
        <v>411</v>
      </c>
      <c r="C21" s="15" t="s">
        <v>400</v>
      </c>
      <c r="D21" s="33">
        <v>45877</v>
      </c>
      <c r="E21" s="77" t="s">
        <v>412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 t="s">
        <v>399</v>
      </c>
      <c r="I21" s="19" t="s">
        <v>198</v>
      </c>
      <c r="J21" s="26">
        <f t="shared" si="2"/>
        <v>24</v>
      </c>
      <c r="K21" s="27">
        <f t="shared" si="5"/>
        <v>0</v>
      </c>
      <c r="L21" s="27">
        <f t="shared" si="3"/>
        <v>0</v>
      </c>
      <c r="M21" s="27">
        <f t="shared" si="4"/>
        <v>0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20" t="s">
        <v>413</v>
      </c>
      <c r="C22" s="15" t="s">
        <v>361</v>
      </c>
      <c r="D22" s="33">
        <v>45881</v>
      </c>
      <c r="E22" s="77" t="s">
        <v>414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 t="s">
        <v>360</v>
      </c>
      <c r="I22" s="19" t="s">
        <v>198</v>
      </c>
      <c r="J22" s="26">
        <f t="shared" si="2"/>
        <v>20</v>
      </c>
      <c r="K22" s="27">
        <f t="shared" si="5"/>
        <v>0</v>
      </c>
      <c r="L22" s="27">
        <f t="shared" si="3"/>
        <v>0</v>
      </c>
      <c r="M22" s="27">
        <f t="shared" si="4"/>
        <v>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20" t="s">
        <v>415</v>
      </c>
      <c r="C23" s="15" t="s">
        <v>364</v>
      </c>
      <c r="D23" s="33">
        <v>45882</v>
      </c>
      <c r="E23" s="77" t="s">
        <v>416</v>
      </c>
      <c r="F23" s="18" t="str">
        <f t="shared" si="1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 t="s">
        <v>404</v>
      </c>
      <c r="I23" s="19" t="s">
        <v>198</v>
      </c>
      <c r="J23" s="26">
        <f t="shared" si="2"/>
        <v>19</v>
      </c>
      <c r="K23" s="27">
        <f t="shared" si="5"/>
        <v>0</v>
      </c>
      <c r="L23" s="27">
        <f t="shared" si="3"/>
        <v>0</v>
      </c>
      <c r="M23" s="27">
        <f t="shared" si="4"/>
        <v>0</v>
      </c>
      <c r="N23" s="28"/>
      <c r="O23" s="28" t="s">
        <v>175</v>
      </c>
    </row>
    <row r="24" s="1" customFormat="1" ht="24" customHeight="1" spans="1:15">
      <c r="A24" s="13">
        <f t="shared" si="0"/>
        <v>22</v>
      </c>
      <c r="B24" s="20" t="s">
        <v>417</v>
      </c>
      <c r="C24" s="15" t="s">
        <v>286</v>
      </c>
      <c r="D24" s="33">
        <v>45882</v>
      </c>
      <c r="E24" s="77" t="s">
        <v>418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 t="s">
        <v>382</v>
      </c>
      <c r="I24" s="19" t="s">
        <v>198</v>
      </c>
      <c r="J24" s="26">
        <f t="shared" si="2"/>
        <v>19</v>
      </c>
      <c r="K24" s="27">
        <f t="shared" si="5"/>
        <v>0</v>
      </c>
      <c r="L24" s="27">
        <f t="shared" si="3"/>
        <v>0</v>
      </c>
      <c r="M24" s="27">
        <f t="shared" si="4"/>
        <v>0</v>
      </c>
      <c r="N24" s="28"/>
      <c r="O24" s="28" t="s">
        <v>175</v>
      </c>
    </row>
    <row r="25" s="1" customFormat="1" ht="24" customHeight="1" spans="1:15">
      <c r="A25" s="13">
        <f t="shared" si="0"/>
        <v>23</v>
      </c>
      <c r="B25" s="20" t="s">
        <v>419</v>
      </c>
      <c r="C25" s="15" t="s">
        <v>409</v>
      </c>
      <c r="D25" s="33">
        <v>45883</v>
      </c>
      <c r="E25" s="77" t="s">
        <v>420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 t="s">
        <v>373</v>
      </c>
      <c r="I25" s="19" t="s">
        <v>198</v>
      </c>
      <c r="J25" s="26">
        <f t="shared" si="2"/>
        <v>18</v>
      </c>
      <c r="K25" s="27">
        <f t="shared" si="5"/>
        <v>0</v>
      </c>
      <c r="L25" s="27">
        <f t="shared" si="3"/>
        <v>0</v>
      </c>
      <c r="M25" s="27">
        <f t="shared" si="4"/>
        <v>0</v>
      </c>
      <c r="N25" s="28"/>
      <c r="O25" s="28" t="s">
        <v>175</v>
      </c>
    </row>
    <row r="26" s="1" customFormat="1" ht="24" customHeight="1" spans="1:15">
      <c r="A26" s="13">
        <f t="shared" si="0"/>
        <v>24</v>
      </c>
      <c r="B26" s="20" t="s">
        <v>421</v>
      </c>
      <c r="C26" s="15" t="s">
        <v>400</v>
      </c>
      <c r="D26" s="33">
        <v>45883</v>
      </c>
      <c r="E26" s="77" t="s">
        <v>422</v>
      </c>
      <c r="F26" s="18" t="str">
        <f t="shared" si="1"/>
        <v>女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 t="s">
        <v>376</v>
      </c>
      <c r="I26" s="19" t="s">
        <v>198</v>
      </c>
      <c r="J26" s="26">
        <f t="shared" si="2"/>
        <v>18</v>
      </c>
      <c r="K26" s="27">
        <f t="shared" si="5"/>
        <v>0</v>
      </c>
      <c r="L26" s="27">
        <f t="shared" si="3"/>
        <v>0</v>
      </c>
      <c r="M26" s="27">
        <f t="shared" si="4"/>
        <v>0</v>
      </c>
      <c r="N26" s="28"/>
      <c r="O26" s="28" t="s">
        <v>176</v>
      </c>
    </row>
    <row r="27" s="1" customFormat="1" ht="24" customHeight="1" spans="1:15">
      <c r="A27" s="13">
        <f t="shared" si="0"/>
        <v>25</v>
      </c>
      <c r="B27" s="20" t="s">
        <v>423</v>
      </c>
      <c r="C27" s="15" t="s">
        <v>286</v>
      </c>
      <c r="D27" s="33">
        <v>45891</v>
      </c>
      <c r="E27" s="17" t="s">
        <v>424</v>
      </c>
      <c r="F27" s="18" t="str">
        <f t="shared" si="1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 t="s">
        <v>371</v>
      </c>
      <c r="I27" s="19" t="s">
        <v>198</v>
      </c>
      <c r="J27" s="26">
        <f t="shared" si="2"/>
        <v>10</v>
      </c>
      <c r="K27" s="27">
        <f t="shared" si="5"/>
        <v>0</v>
      </c>
      <c r="L27" s="27">
        <f t="shared" si="3"/>
        <v>0</v>
      </c>
      <c r="M27" s="27">
        <f t="shared" si="4"/>
        <v>0</v>
      </c>
      <c r="N27" s="28"/>
      <c r="O27" s="28" t="s">
        <v>175</v>
      </c>
    </row>
    <row r="28" s="1" customFormat="1" ht="24" customHeight="1" spans="1:15">
      <c r="A28" s="13">
        <f t="shared" si="0"/>
        <v>26</v>
      </c>
      <c r="B28" s="20" t="s">
        <v>425</v>
      </c>
      <c r="C28" s="15" t="s">
        <v>246</v>
      </c>
      <c r="D28" s="33">
        <v>45894</v>
      </c>
      <c r="E28" s="77" t="s">
        <v>426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/>
      <c r="I28" s="19" t="s">
        <v>198</v>
      </c>
      <c r="J28" s="26">
        <f t="shared" si="2"/>
        <v>7</v>
      </c>
      <c r="K28" s="27">
        <f>IF(H28="",70/30*J28,0)</f>
        <v>16.3333333333333</v>
      </c>
      <c r="L28" s="27">
        <f t="shared" si="3"/>
        <v>7</v>
      </c>
      <c r="M28" s="27">
        <f t="shared" si="4"/>
        <v>23.3333333333333</v>
      </c>
      <c r="N28" s="28"/>
      <c r="O28" s="28" t="s">
        <v>427</v>
      </c>
    </row>
    <row r="29" s="1" customFormat="1" ht="24" customHeight="1" spans="1:15">
      <c r="A29" s="13">
        <f t="shared" si="0"/>
        <v>27</v>
      </c>
      <c r="B29" s="20" t="s">
        <v>428</v>
      </c>
      <c r="C29" s="15" t="s">
        <v>400</v>
      </c>
      <c r="D29" s="33">
        <v>45894</v>
      </c>
      <c r="E29" s="77" t="s">
        <v>429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/>
      <c r="I29" s="19" t="s">
        <v>198</v>
      </c>
      <c r="J29" s="26">
        <f t="shared" si="2"/>
        <v>7</v>
      </c>
      <c r="K29" s="27">
        <f>IF(H29="",70/30*J29,0)</f>
        <v>16.3333333333333</v>
      </c>
      <c r="L29" s="27">
        <f t="shared" si="3"/>
        <v>7</v>
      </c>
      <c r="M29" s="27">
        <f t="shared" si="4"/>
        <v>23.3333333333333</v>
      </c>
      <c r="N29" s="28"/>
      <c r="O29" s="28" t="s">
        <v>176</v>
      </c>
    </row>
    <row r="30" s="1" customFormat="1" ht="24" customHeight="1" spans="1:15">
      <c r="A30" s="13">
        <f t="shared" si="0"/>
        <v>28</v>
      </c>
      <c r="B30" s="20" t="s">
        <v>430</v>
      </c>
      <c r="C30" s="15" t="s">
        <v>400</v>
      </c>
      <c r="D30" s="33">
        <v>45894</v>
      </c>
      <c r="E30" s="77" t="s">
        <v>431</v>
      </c>
      <c r="F30" s="18" t="str">
        <f t="shared" si="1"/>
        <v>男</v>
      </c>
      <c r="G30" s="19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0"/>
      <c r="I30" s="19" t="s">
        <v>198</v>
      </c>
      <c r="J30" s="26">
        <f t="shared" si="2"/>
        <v>7</v>
      </c>
      <c r="K30" s="27">
        <f>IF(H30="",70/30*J30,0)</f>
        <v>16.3333333333333</v>
      </c>
      <c r="L30" s="27">
        <f t="shared" si="3"/>
        <v>7</v>
      </c>
      <c r="M30" s="27">
        <f t="shared" si="4"/>
        <v>23.3333333333333</v>
      </c>
      <c r="N30" s="28"/>
      <c r="O30" s="28" t="s">
        <v>176</v>
      </c>
    </row>
    <row r="31" s="1" customFormat="1" ht="24" customHeight="1" spans="1:15">
      <c r="A31" s="13">
        <f t="shared" si="0"/>
        <v>29</v>
      </c>
      <c r="B31" s="20" t="s">
        <v>432</v>
      </c>
      <c r="C31" s="15" t="s">
        <v>364</v>
      </c>
      <c r="D31" s="33">
        <v>45894</v>
      </c>
      <c r="E31" s="77" t="s">
        <v>433</v>
      </c>
      <c r="F31" s="18" t="str">
        <f t="shared" si="1"/>
        <v>男</v>
      </c>
      <c r="G31" s="19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0"/>
      <c r="I31" s="19" t="s">
        <v>198</v>
      </c>
      <c r="J31" s="26">
        <f t="shared" si="2"/>
        <v>7</v>
      </c>
      <c r="K31" s="27">
        <f>IF(H31="",70/30*J31,0)</f>
        <v>16.3333333333333</v>
      </c>
      <c r="L31" s="27">
        <f t="shared" si="3"/>
        <v>7</v>
      </c>
      <c r="M31" s="27">
        <f t="shared" si="4"/>
        <v>23.3333333333333</v>
      </c>
      <c r="N31" s="28"/>
      <c r="O31" s="28" t="s">
        <v>175</v>
      </c>
    </row>
    <row r="32" s="1" customFormat="1" ht="24" customHeight="1" spans="1:15">
      <c r="A32" s="13"/>
      <c r="B32" s="20"/>
      <c r="C32" s="15"/>
      <c r="D32" s="33"/>
      <c r="E32" s="17"/>
      <c r="F32" s="18"/>
      <c r="G32" s="19"/>
      <c r="H32" s="20"/>
      <c r="I32" s="19"/>
      <c r="J32" s="26"/>
      <c r="K32" s="27"/>
      <c r="L32" s="27"/>
      <c r="M32" s="27"/>
      <c r="N32" s="28"/>
      <c r="O32" s="28"/>
    </row>
    <row r="33" s="1" customFormat="1" ht="24" customHeight="1" spans="1:15">
      <c r="A33" s="21" t="s">
        <v>217</v>
      </c>
      <c r="B33" s="22"/>
      <c r="C33" s="23"/>
      <c r="D33" s="22"/>
      <c r="E33" s="22"/>
      <c r="F33" s="22"/>
      <c r="G33" s="22"/>
      <c r="H33" s="22"/>
      <c r="I33" s="22"/>
      <c r="J33" s="29"/>
      <c r="K33" s="27">
        <f>SUM(K3:K32)</f>
        <v>1089.66666666667</v>
      </c>
      <c r="L33" s="27">
        <f>SUM(L3:L32)</f>
        <v>477</v>
      </c>
      <c r="M33" s="27">
        <f>SUM(M3:M32)</f>
        <v>1566.66666666667</v>
      </c>
      <c r="N33" s="27">
        <f>SUM(N3:N32)</f>
        <v>0</v>
      </c>
      <c r="O33" s="28"/>
    </row>
    <row r="34" s="1" customFormat="1" ht="24" customHeight="1" spans="1:15">
      <c r="A34" s="21" t="s">
        <v>294</v>
      </c>
      <c r="B34" s="22"/>
      <c r="C34" s="23"/>
      <c r="D34" s="22"/>
      <c r="E34" s="22"/>
      <c r="F34" s="22"/>
      <c r="G34" s="22"/>
      <c r="H34" s="22"/>
      <c r="I34" s="22"/>
      <c r="J34" s="29"/>
      <c r="K34" s="30"/>
      <c r="L34" s="31">
        <v>0.06</v>
      </c>
      <c r="M34" s="28">
        <f>M33*L34+M33</f>
        <v>1660.66666666667</v>
      </c>
      <c r="N34" s="28"/>
      <c r="O34" s="28"/>
    </row>
    <row r="35" s="1" customFormat="1" ht="24" customHeight="1" spans="2:11">
      <c r="B35" s="2"/>
      <c r="C35" s="3"/>
      <c r="E35"/>
      <c r="I35" s="5"/>
      <c r="J35" s="5"/>
      <c r="K35" s="5"/>
    </row>
    <row r="36" s="1" customFormat="1" ht="24" customHeight="1" spans="2:11">
      <c r="B36" s="2"/>
      <c r="C36" s="3"/>
      <c r="E36"/>
      <c r="I36" s="5"/>
      <c r="J36" s="5"/>
      <c r="K36" s="5"/>
    </row>
    <row r="37" s="1" customFormat="1" ht="24" customHeight="1" spans="2:11">
      <c r="B37" s="2"/>
      <c r="C37" s="24"/>
      <c r="D37"/>
      <c r="E37"/>
      <c r="I37" s="5"/>
      <c r="J37" s="5"/>
      <c r="K37" s="5"/>
    </row>
    <row r="38" s="1" customFormat="1" ht="24" customHeight="1" spans="2:11">
      <c r="B38" s="2"/>
      <c r="C38" s="24"/>
      <c r="D38"/>
      <c r="E38"/>
      <c r="I38" s="5"/>
      <c r="J38" s="5"/>
      <c r="K38" s="5"/>
    </row>
    <row r="39" s="1" customFormat="1" ht="24" customHeight="1" spans="2:11">
      <c r="B39" s="2"/>
      <c r="C39" s="24"/>
      <c r="D39"/>
      <c r="E39"/>
      <c r="I39" s="5"/>
      <c r="J39" s="5"/>
      <c r="K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24"/>
      <c r="D47"/>
      <c r="E47"/>
      <c r="F47"/>
      <c r="G47"/>
      <c r="K47" s="5"/>
      <c r="L47" s="5"/>
      <c r="M47" s="5"/>
    </row>
    <row r="48" s="1" customFormat="1" ht="24" customHeight="1" spans="2:13">
      <c r="B48" s="2"/>
      <c r="C48" s="24"/>
      <c r="D48"/>
      <c r="E48"/>
      <c r="F48"/>
      <c r="G48"/>
      <c r="K48" s="5"/>
      <c r="L48" s="5"/>
      <c r="M48" s="5"/>
    </row>
    <row r="49" s="1" customFormat="1" ht="24" customHeight="1" spans="2:13">
      <c r="B49" s="2"/>
      <c r="C49" s="24"/>
      <c r="D49"/>
      <c r="E49"/>
      <c r="F49"/>
      <c r="G49"/>
      <c r="K49" s="5"/>
      <c r="L49" s="5"/>
      <c r="M49" s="5"/>
    </row>
    <row r="50" s="1" customFormat="1" ht="24" customHeight="1" spans="2:13">
      <c r="B50" s="2"/>
      <c r="C50" s="3"/>
      <c r="E50"/>
      <c r="F50"/>
      <c r="G50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4" customHeight="1" spans="2:13">
      <c r="B69" s="2"/>
      <c r="C69" s="3"/>
      <c r="E69" s="4"/>
      <c r="K69" s="5"/>
      <c r="L69" s="5"/>
      <c r="M69" s="5"/>
    </row>
    <row r="70" s="1" customFormat="1" ht="24" customHeight="1" spans="2:13">
      <c r="B70" s="2"/>
      <c r="C70" s="3"/>
      <c r="E70" s="4"/>
      <c r="K70" s="5"/>
      <c r="L70" s="5"/>
      <c r="M70" s="5"/>
    </row>
    <row r="71" s="1" customFormat="1" ht="24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E75" s="4"/>
      <c r="K75" s="5"/>
      <c r="L75" s="5"/>
      <c r="M75" s="5"/>
    </row>
    <row r="76" s="1" customFormat="1" ht="23" customHeight="1" spans="2:13">
      <c r="B76" s="2"/>
      <c r="C76" s="3"/>
      <c r="E76" s="4"/>
      <c r="K76" s="5"/>
      <c r="L76" s="5"/>
      <c r="M76" s="5"/>
    </row>
    <row r="77" s="1" customFormat="1" ht="23" customHeight="1" spans="2:13">
      <c r="B77" s="2"/>
      <c r="C77" s="3"/>
      <c r="E77" s="4"/>
      <c r="K77" s="5"/>
      <c r="L77" s="5"/>
      <c r="M77" s="5"/>
    </row>
    <row r="78" s="1" customFormat="1" ht="23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  <row r="87" s="1" customFormat="1" ht="23" customHeight="1" spans="2:13">
      <c r="B87" s="2"/>
      <c r="C87" s="3"/>
      <c r="E87" s="4"/>
      <c r="K87" s="5"/>
      <c r="L87" s="5"/>
      <c r="M87" s="5"/>
    </row>
    <row r="88" s="1" customFormat="1" ht="23" customHeight="1" spans="2:13">
      <c r="B88" s="2"/>
      <c r="C88" s="3"/>
      <c r="E88" s="4"/>
      <c r="K88" s="5"/>
      <c r="L88" s="5"/>
      <c r="M88" s="5"/>
    </row>
    <row r="89" s="1" customFormat="1" ht="23" customHeight="1" spans="2:13">
      <c r="B89" s="2"/>
      <c r="C89" s="3"/>
      <c r="E89" s="4"/>
      <c r="K89" s="5"/>
      <c r="L89" s="5"/>
      <c r="M89" s="5"/>
    </row>
  </sheetData>
  <mergeCells count="3">
    <mergeCell ref="A1:O1"/>
    <mergeCell ref="A33:J33"/>
    <mergeCell ref="A34:J34"/>
  </mergeCells>
  <conditionalFormatting sqref="H3">
    <cfRule type="duplicateValues" dxfId="0" priority="38"/>
    <cfRule type="duplicateValues" dxfId="1" priority="42"/>
    <cfRule type="duplicateValues" dxfId="0" priority="43"/>
  </conditionalFormatting>
  <conditionalFormatting sqref="B4">
    <cfRule type="duplicateValues" dxfId="0" priority="2"/>
  </conditionalFormatting>
  <conditionalFormatting sqref="B3:B32">
    <cfRule type="duplicateValues" dxfId="0" priority="51"/>
    <cfRule type="duplicateValues" dxfId="1" priority="60"/>
    <cfRule type="duplicateValues" dxfId="0" priority="61"/>
  </conditionalFormatting>
  <conditionalFormatting sqref="E3:E32">
    <cfRule type="duplicateValues" dxfId="0" priority="37"/>
  </conditionalFormatting>
  <conditionalFormatting sqref="H4:H32">
    <cfRule type="duplicateValues" dxfId="0" priority="3"/>
    <cfRule type="duplicateValues" dxfId="1" priority="9"/>
    <cfRule type="duplicateValues" dxfId="0" priority="10"/>
  </conditionalFormatting>
  <conditionalFormatting sqref="B1:B2 B35:B1048576">
    <cfRule type="duplicateValues" dxfId="0" priority="71"/>
  </conditionalFormatting>
  <conditionalFormatting sqref="B1:B2 H1:H2 H35:H1048576 B35:B1048576">
    <cfRule type="duplicateValues" dxfId="0" priority="70"/>
  </conditionalFormatting>
  <conditionalFormatting sqref="H1:H2 B1:B2 B35:B1048576 H35:H1048576">
    <cfRule type="duplicateValues" dxfId="0" priority="69"/>
  </conditionalFormatting>
  <conditionalFormatting sqref="H$1:H$1048576 B$1:B$1048576">
    <cfRule type="duplicateValues" dxfId="0" priority="1"/>
  </conditionalFormatting>
  <conditionalFormatting sqref="H2 B2 F35:F39 H40:H1048576 B35:B1048576">
    <cfRule type="duplicateValues" dxfId="0" priority="90"/>
  </conditionalFormatting>
  <conditionalFormatting sqref="B2 B35:B1048576">
    <cfRule type="duplicateValues" dxfId="0" priority="73"/>
  </conditionalFormatting>
  <conditionalFormatting sqref="B2 H2 F35:F39 B35:B1048576 H40:H1048576">
    <cfRule type="duplicateValues" dxfId="0" priority="78"/>
  </conditionalFormatting>
  <conditionalFormatting sqref="H2 B2 F35:F39 B35:B1048576 H40:H1048576">
    <cfRule type="duplicateValues" dxfId="0" priority="76"/>
  </conditionalFormatting>
  <conditionalFormatting sqref="H3 B3:B32">
    <cfRule type="duplicateValues" dxfId="0" priority="36"/>
  </conditionalFormatting>
  <pageMargins left="0.161111111111111" right="0.161111111111111" top="0.0152777777777778" bottom="0.0152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tabSelected="1" zoomScale="115" zoomScaleNormal="115" workbookViewId="0">
      <selection activeCell="A51" sqref="$A51:$XFD51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434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45901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30</v>
      </c>
      <c r="K3" s="27">
        <v>70</v>
      </c>
      <c r="L3" s="27">
        <f>IF(H3="",30/30*J3,0)</f>
        <v>30</v>
      </c>
      <c r="M3" s="27">
        <f>SUM(K3:L3)</f>
        <v>100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20" t="s">
        <v>363</v>
      </c>
      <c r="C4" s="15" t="s">
        <v>364</v>
      </c>
      <c r="D4" s="16">
        <v>45901</v>
      </c>
      <c r="E4" s="77" t="s">
        <v>365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>DAY(EOMONTH(D4,0))-DAY(D4)+1</f>
        <v>30</v>
      </c>
      <c r="K4" s="27">
        <v>70</v>
      </c>
      <c r="L4" s="27">
        <f>IF(H4="",30/30*J4,0)</f>
        <v>30</v>
      </c>
      <c r="M4" s="27">
        <f>SUM(K4:L4)</f>
        <v>100</v>
      </c>
      <c r="N4" s="28"/>
      <c r="O4" s="28" t="s">
        <v>175</v>
      </c>
    </row>
    <row r="5" s="1" customFormat="1" ht="24" customHeight="1" spans="1:15">
      <c r="A5" s="13">
        <f>ROW()-2</f>
        <v>3</v>
      </c>
      <c r="B5" s="20" t="s">
        <v>394</v>
      </c>
      <c r="C5" s="15" t="s">
        <v>395</v>
      </c>
      <c r="D5" s="16">
        <v>45901</v>
      </c>
      <c r="E5" s="17" t="s">
        <v>396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0"/>
      <c r="I5" s="19" t="s">
        <v>198</v>
      </c>
      <c r="J5" s="26">
        <f>DAY(EOMONTH(D5,0))-DAY(D5)+1</f>
        <v>30</v>
      </c>
      <c r="K5" s="27">
        <v>70</v>
      </c>
      <c r="L5" s="27">
        <f>IF(H5="",30/30*J5,0)</f>
        <v>30</v>
      </c>
      <c r="M5" s="27">
        <f>SUM(K5:L5)</f>
        <v>100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406</v>
      </c>
      <c r="C6" s="15" t="s">
        <v>280</v>
      </c>
      <c r="D6" s="16">
        <v>45901</v>
      </c>
      <c r="E6" s="77" t="s">
        <v>407</v>
      </c>
      <c r="F6" s="18" t="str">
        <f>IF(MOD(MID(E6,17,1),2)=0,"女","男")</f>
        <v>女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0"/>
      <c r="I6" s="19" t="s">
        <v>198</v>
      </c>
      <c r="J6" s="26">
        <f>DAY(EOMONTH(D6,0))-DAY(D6)+1</f>
        <v>30</v>
      </c>
      <c r="K6" s="27">
        <v>70</v>
      </c>
      <c r="L6" s="27">
        <f>IF(H6="",30/30*J6,0)</f>
        <v>30</v>
      </c>
      <c r="M6" s="27">
        <f>SUM(K6:L6)</f>
        <v>100</v>
      </c>
      <c r="N6" s="28"/>
      <c r="O6" s="28" t="s">
        <v>175</v>
      </c>
    </row>
    <row r="7" s="1" customFormat="1" ht="24" customHeight="1" spans="1:15">
      <c r="A7" s="13">
        <f>ROW()-2</f>
        <v>5</v>
      </c>
      <c r="B7" s="20" t="s">
        <v>408</v>
      </c>
      <c r="C7" s="15" t="s">
        <v>409</v>
      </c>
      <c r="D7" s="16">
        <v>45901</v>
      </c>
      <c r="E7" s="17" t="s">
        <v>410</v>
      </c>
      <c r="F7" s="18" t="str">
        <f>IF(MOD(MID(E7,17,1),2)=0,"女","男")</f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0"/>
      <c r="I7" s="19" t="s">
        <v>198</v>
      </c>
      <c r="J7" s="26">
        <f>DAY(EOMONTH(D7,0))-DAY(D7)+1</f>
        <v>30</v>
      </c>
      <c r="K7" s="27">
        <v>70</v>
      </c>
      <c r="L7" s="27">
        <f>IF(H7="",30/30*J7,0)</f>
        <v>30</v>
      </c>
      <c r="M7" s="27">
        <f>SUM(K7:L7)</f>
        <v>100</v>
      </c>
      <c r="N7" s="28"/>
      <c r="O7" s="28" t="s">
        <v>176</v>
      </c>
    </row>
    <row r="8" s="1" customFormat="1" ht="24" customHeight="1" spans="1:15">
      <c r="A8" s="13">
        <f t="shared" ref="A8:A21" si="0">ROW()-2</f>
        <v>6</v>
      </c>
      <c r="B8" s="20" t="s">
        <v>413</v>
      </c>
      <c r="C8" s="15" t="s">
        <v>361</v>
      </c>
      <c r="D8" s="16">
        <v>45901</v>
      </c>
      <c r="E8" s="77" t="s">
        <v>414</v>
      </c>
      <c r="F8" s="18" t="str">
        <f t="shared" ref="F8:F21" si="1">IF(MOD(MID(E8,17,1),2)=0,"女","男")</f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0"/>
      <c r="I8" s="19" t="s">
        <v>198</v>
      </c>
      <c r="J8" s="26">
        <f t="shared" ref="J8:J21" si="2">DAY(EOMONTH(D8,0))-DAY(D8)+1</f>
        <v>30</v>
      </c>
      <c r="K8" s="27">
        <v>70</v>
      </c>
      <c r="L8" s="27">
        <f t="shared" ref="L8:L21" si="3">IF(H8="",30/30*J8,0)</f>
        <v>30</v>
      </c>
      <c r="M8" s="27">
        <f t="shared" ref="M8:M21" si="4">SUM(K8:L8)</f>
        <v>100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415</v>
      </c>
      <c r="C9" s="15" t="s">
        <v>364</v>
      </c>
      <c r="D9" s="16">
        <v>45901</v>
      </c>
      <c r="E9" s="77" t="s">
        <v>416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0"/>
      <c r="I9" s="19" t="s">
        <v>198</v>
      </c>
      <c r="J9" s="26">
        <f t="shared" si="2"/>
        <v>30</v>
      </c>
      <c r="K9" s="27">
        <v>70</v>
      </c>
      <c r="L9" s="27">
        <f t="shared" si="3"/>
        <v>30</v>
      </c>
      <c r="M9" s="27">
        <f t="shared" si="4"/>
        <v>100</v>
      </c>
      <c r="N9" s="28"/>
      <c r="O9" s="28" t="s">
        <v>175</v>
      </c>
    </row>
    <row r="10" s="1" customFormat="1" ht="24" customHeight="1" spans="1:15">
      <c r="A10" s="13">
        <f t="shared" si="0"/>
        <v>8</v>
      </c>
      <c r="B10" s="20" t="s">
        <v>417</v>
      </c>
      <c r="C10" s="15" t="s">
        <v>286</v>
      </c>
      <c r="D10" s="16">
        <v>45901</v>
      </c>
      <c r="E10" s="77" t="s">
        <v>418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0"/>
      <c r="I10" s="19" t="s">
        <v>198</v>
      </c>
      <c r="J10" s="26">
        <f t="shared" si="2"/>
        <v>30</v>
      </c>
      <c r="K10" s="27">
        <v>70</v>
      </c>
      <c r="L10" s="27">
        <f t="shared" si="3"/>
        <v>30</v>
      </c>
      <c r="M10" s="27">
        <f t="shared" si="4"/>
        <v>100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419</v>
      </c>
      <c r="C11" s="15" t="s">
        <v>409</v>
      </c>
      <c r="D11" s="16">
        <v>45901</v>
      </c>
      <c r="E11" s="77" t="s">
        <v>420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0"/>
      <c r="I11" s="19" t="s">
        <v>198</v>
      </c>
      <c r="J11" s="26">
        <f t="shared" si="2"/>
        <v>30</v>
      </c>
      <c r="K11" s="27">
        <v>70</v>
      </c>
      <c r="L11" s="27">
        <f t="shared" si="3"/>
        <v>30</v>
      </c>
      <c r="M11" s="27">
        <f t="shared" si="4"/>
        <v>100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20" t="s">
        <v>421</v>
      </c>
      <c r="C12" s="15" t="s">
        <v>400</v>
      </c>
      <c r="D12" s="16">
        <v>45901</v>
      </c>
      <c r="E12" s="77" t="s">
        <v>422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0"/>
      <c r="I12" s="19" t="s">
        <v>198</v>
      </c>
      <c r="J12" s="26">
        <f t="shared" si="2"/>
        <v>30</v>
      </c>
      <c r="K12" s="27">
        <v>70</v>
      </c>
      <c r="L12" s="27">
        <f t="shared" si="3"/>
        <v>30</v>
      </c>
      <c r="M12" s="27">
        <f t="shared" si="4"/>
        <v>100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20" t="s">
        <v>423</v>
      </c>
      <c r="C13" s="15" t="s">
        <v>286</v>
      </c>
      <c r="D13" s="16">
        <v>45901</v>
      </c>
      <c r="E13" s="17" t="s">
        <v>424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/>
      <c r="I13" s="19" t="s">
        <v>198</v>
      </c>
      <c r="J13" s="26">
        <f t="shared" si="2"/>
        <v>30</v>
      </c>
      <c r="K13" s="27">
        <v>70</v>
      </c>
      <c r="L13" s="27">
        <f t="shared" si="3"/>
        <v>30</v>
      </c>
      <c r="M13" s="27">
        <f t="shared" si="4"/>
        <v>100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20" t="s">
        <v>425</v>
      </c>
      <c r="C14" s="15" t="s">
        <v>246</v>
      </c>
      <c r="D14" s="16">
        <v>45901</v>
      </c>
      <c r="E14" s="77" t="s">
        <v>426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/>
      <c r="I14" s="19" t="s">
        <v>198</v>
      </c>
      <c r="J14" s="26">
        <f t="shared" si="2"/>
        <v>30</v>
      </c>
      <c r="K14" s="27">
        <v>70</v>
      </c>
      <c r="L14" s="27">
        <f t="shared" si="3"/>
        <v>30</v>
      </c>
      <c r="M14" s="27">
        <f t="shared" si="4"/>
        <v>100</v>
      </c>
      <c r="N14" s="28"/>
      <c r="O14" s="28" t="s">
        <v>427</v>
      </c>
    </row>
    <row r="15" s="1" customFormat="1" ht="24" customHeight="1" spans="1:15">
      <c r="A15" s="13">
        <f t="shared" si="0"/>
        <v>13</v>
      </c>
      <c r="B15" s="20" t="s">
        <v>430</v>
      </c>
      <c r="C15" s="15" t="s">
        <v>400</v>
      </c>
      <c r="D15" s="16">
        <v>45901</v>
      </c>
      <c r="E15" s="77" t="s">
        <v>431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30</v>
      </c>
      <c r="K15" s="27">
        <v>70</v>
      </c>
      <c r="L15" s="27">
        <f t="shared" si="3"/>
        <v>30</v>
      </c>
      <c r="M15" s="27">
        <f t="shared" si="4"/>
        <v>100</v>
      </c>
      <c r="N15" s="28"/>
      <c r="O15" s="28" t="s">
        <v>176</v>
      </c>
    </row>
    <row r="16" s="1" customFormat="1" ht="24" customHeight="1" spans="1:15">
      <c r="A16" s="13">
        <f t="shared" si="0"/>
        <v>14</v>
      </c>
      <c r="B16" s="20" t="s">
        <v>432</v>
      </c>
      <c r="C16" s="15" t="s">
        <v>364</v>
      </c>
      <c r="D16" s="16">
        <v>45901</v>
      </c>
      <c r="E16" s="77" t="s">
        <v>433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30</v>
      </c>
      <c r="K16" s="27">
        <v>70</v>
      </c>
      <c r="L16" s="27">
        <f t="shared" si="3"/>
        <v>30</v>
      </c>
      <c r="M16" s="27">
        <f t="shared" si="4"/>
        <v>100</v>
      </c>
      <c r="N16" s="28"/>
      <c r="O16" s="28" t="s">
        <v>175</v>
      </c>
    </row>
    <row r="17" s="1" customFormat="1" ht="24" customHeight="1" spans="1:15">
      <c r="A17" s="13">
        <f t="shared" si="0"/>
        <v>15</v>
      </c>
      <c r="B17" s="20" t="s">
        <v>435</v>
      </c>
      <c r="C17" s="15" t="s">
        <v>280</v>
      </c>
      <c r="D17" s="16">
        <v>45903</v>
      </c>
      <c r="E17" s="77" t="s">
        <v>436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28</v>
      </c>
      <c r="K17" s="27">
        <f>IF(H17="",70/30*J17,0)</f>
        <v>65.3333333333333</v>
      </c>
      <c r="L17" s="27">
        <f t="shared" si="3"/>
        <v>28</v>
      </c>
      <c r="M17" s="27">
        <f t="shared" si="4"/>
        <v>93.3333333333333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20" t="s">
        <v>437</v>
      </c>
      <c r="C18" s="15" t="s">
        <v>224</v>
      </c>
      <c r="D18" s="16">
        <v>45903</v>
      </c>
      <c r="E18" s="77" t="s">
        <v>438</v>
      </c>
      <c r="F18" s="18" t="str">
        <f t="shared" si="1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28</v>
      </c>
      <c r="K18" s="27">
        <f>IF(H18="",70/30*J18,0)</f>
        <v>65.3333333333333</v>
      </c>
      <c r="L18" s="27">
        <f t="shared" si="3"/>
        <v>28</v>
      </c>
      <c r="M18" s="27">
        <f t="shared" si="4"/>
        <v>93.3333333333333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20" t="s">
        <v>439</v>
      </c>
      <c r="C19" s="15" t="s">
        <v>409</v>
      </c>
      <c r="D19" s="16">
        <v>45906</v>
      </c>
      <c r="E19" s="77" t="s">
        <v>440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25</v>
      </c>
      <c r="K19" s="27">
        <f>IF(H19="",70/30*J19,0)</f>
        <v>58.3333333333333</v>
      </c>
      <c r="L19" s="27">
        <f t="shared" si="3"/>
        <v>25</v>
      </c>
      <c r="M19" s="27">
        <f t="shared" si="4"/>
        <v>83.3333333333333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441</v>
      </c>
      <c r="C20" s="15" t="s">
        <v>442</v>
      </c>
      <c r="D20" s="16">
        <v>45908</v>
      </c>
      <c r="E20" s="77" t="s">
        <v>443</v>
      </c>
      <c r="F20" s="18" t="str">
        <f t="shared" si="1"/>
        <v>女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/>
      <c r="I20" s="19" t="s">
        <v>198</v>
      </c>
      <c r="J20" s="26">
        <f t="shared" si="2"/>
        <v>23</v>
      </c>
      <c r="K20" s="27">
        <f>IF(H20="",70/30*J20,0)</f>
        <v>53.6666666666667</v>
      </c>
      <c r="L20" s="27">
        <f t="shared" si="3"/>
        <v>23</v>
      </c>
      <c r="M20" s="27">
        <f t="shared" si="4"/>
        <v>76.6666666666667</v>
      </c>
      <c r="N20" s="28"/>
      <c r="O20" s="28" t="s">
        <v>427</v>
      </c>
    </row>
    <row r="21" s="1" customFormat="1" ht="24" customHeight="1" spans="1:15">
      <c r="A21" s="13">
        <f t="shared" si="0"/>
        <v>19</v>
      </c>
      <c r="B21" s="20" t="s">
        <v>444</v>
      </c>
      <c r="C21" s="15" t="s">
        <v>442</v>
      </c>
      <c r="D21" s="16">
        <v>45908</v>
      </c>
      <c r="E21" s="77" t="s">
        <v>445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/>
      <c r="I21" s="19" t="s">
        <v>198</v>
      </c>
      <c r="J21" s="26">
        <f t="shared" si="2"/>
        <v>23</v>
      </c>
      <c r="K21" s="27">
        <f>IF(H21="",70/30*J21,0)</f>
        <v>53.6666666666667</v>
      </c>
      <c r="L21" s="27">
        <f t="shared" si="3"/>
        <v>23</v>
      </c>
      <c r="M21" s="27">
        <f t="shared" si="4"/>
        <v>76.6666666666667</v>
      </c>
      <c r="N21" s="28"/>
      <c r="O21" s="28" t="s">
        <v>427</v>
      </c>
    </row>
    <row r="22" s="1" customFormat="1" ht="24" customHeight="1" spans="1:15">
      <c r="A22" s="13">
        <f t="shared" ref="A22:A49" si="5">ROW()-2</f>
        <v>20</v>
      </c>
      <c r="B22" s="20" t="s">
        <v>446</v>
      </c>
      <c r="C22" s="15" t="s">
        <v>385</v>
      </c>
      <c r="D22" s="16">
        <v>45908</v>
      </c>
      <c r="E22" s="77" t="s">
        <v>447</v>
      </c>
      <c r="F22" s="18" t="str">
        <f t="shared" ref="F22:F49" si="6">IF(MOD(MID(E22,17,1),2)=0,"女","男")</f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/>
      <c r="I22" s="19" t="s">
        <v>198</v>
      </c>
      <c r="J22" s="26">
        <f t="shared" ref="J22:J49" si="7">DAY(EOMONTH(D22,0))-DAY(D22)+1</f>
        <v>23</v>
      </c>
      <c r="K22" s="27">
        <f t="shared" ref="K22:K49" si="8">IF(H22="",70/30*J22,0)</f>
        <v>53.6666666666667</v>
      </c>
      <c r="L22" s="27">
        <f t="shared" ref="L22:L49" si="9">IF(H22="",30/30*J22,0)</f>
        <v>23</v>
      </c>
      <c r="M22" s="27">
        <f t="shared" ref="M22:M49" si="10">SUM(K22:L22)</f>
        <v>76.6666666666667</v>
      </c>
      <c r="N22" s="28"/>
      <c r="O22" s="28" t="s">
        <v>175</v>
      </c>
    </row>
    <row r="23" s="1" customFormat="1" ht="24" customHeight="1" spans="1:15">
      <c r="A23" s="13">
        <f t="shared" si="5"/>
        <v>21</v>
      </c>
      <c r="B23" s="20" t="s">
        <v>448</v>
      </c>
      <c r="C23" s="15" t="s">
        <v>385</v>
      </c>
      <c r="D23" s="16">
        <v>45908</v>
      </c>
      <c r="E23" s="77" t="s">
        <v>449</v>
      </c>
      <c r="F23" s="18" t="str">
        <f t="shared" si="6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/>
      <c r="I23" s="19" t="s">
        <v>198</v>
      </c>
      <c r="J23" s="26">
        <f t="shared" si="7"/>
        <v>23</v>
      </c>
      <c r="K23" s="27">
        <f t="shared" si="8"/>
        <v>53.6666666666667</v>
      </c>
      <c r="L23" s="27">
        <f t="shared" si="9"/>
        <v>23</v>
      </c>
      <c r="M23" s="27">
        <f t="shared" si="10"/>
        <v>76.6666666666667</v>
      </c>
      <c r="N23" s="28"/>
      <c r="O23" s="28" t="s">
        <v>175</v>
      </c>
    </row>
    <row r="24" s="1" customFormat="1" ht="24" customHeight="1" spans="1:16">
      <c r="A24" s="13">
        <f t="shared" si="5"/>
        <v>22</v>
      </c>
      <c r="B24" s="20" t="s">
        <v>450</v>
      </c>
      <c r="C24" s="15" t="s">
        <v>196</v>
      </c>
      <c r="D24" s="16">
        <v>45908</v>
      </c>
      <c r="E24" s="77" t="s">
        <v>451</v>
      </c>
      <c r="F24" s="18" t="str">
        <f t="shared" si="6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/>
      <c r="I24" s="19" t="s">
        <v>198</v>
      </c>
      <c r="J24" s="26">
        <f t="shared" si="7"/>
        <v>23</v>
      </c>
      <c r="K24" s="27">
        <f t="shared" si="8"/>
        <v>53.6666666666667</v>
      </c>
      <c r="L24" s="27">
        <f t="shared" si="9"/>
        <v>23</v>
      </c>
      <c r="M24" s="27">
        <f t="shared" si="10"/>
        <v>76.6666666666667</v>
      </c>
      <c r="N24" s="28"/>
      <c r="O24" s="28" t="s">
        <v>176</v>
      </c>
      <c r="P24" s="1" t="s">
        <v>452</v>
      </c>
    </row>
    <row r="25" s="1" customFormat="1" ht="24" customHeight="1" spans="1:15">
      <c r="A25" s="13">
        <f t="shared" si="5"/>
        <v>23</v>
      </c>
      <c r="B25" s="20" t="s">
        <v>453</v>
      </c>
      <c r="C25" s="15" t="s">
        <v>283</v>
      </c>
      <c r="D25" s="16">
        <v>45908</v>
      </c>
      <c r="E25" s="77" t="s">
        <v>454</v>
      </c>
      <c r="F25" s="18" t="str">
        <f t="shared" si="6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/>
      <c r="I25" s="19" t="s">
        <v>198</v>
      </c>
      <c r="J25" s="26">
        <f t="shared" si="7"/>
        <v>23</v>
      </c>
      <c r="K25" s="27">
        <f t="shared" si="8"/>
        <v>53.6666666666667</v>
      </c>
      <c r="L25" s="27">
        <f t="shared" si="9"/>
        <v>23</v>
      </c>
      <c r="M25" s="27">
        <f t="shared" si="10"/>
        <v>76.6666666666667</v>
      </c>
      <c r="N25" s="28"/>
      <c r="O25" s="28" t="s">
        <v>176</v>
      </c>
    </row>
    <row r="26" s="1" customFormat="1" ht="24" customHeight="1" spans="1:15">
      <c r="A26" s="13">
        <f t="shared" si="5"/>
        <v>24</v>
      </c>
      <c r="B26" s="20" t="s">
        <v>455</v>
      </c>
      <c r="C26" s="15" t="s">
        <v>442</v>
      </c>
      <c r="D26" s="16">
        <v>45909</v>
      </c>
      <c r="E26" s="77" t="s">
        <v>456</v>
      </c>
      <c r="F26" s="18" t="str">
        <f t="shared" si="6"/>
        <v>女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 t="s">
        <v>435</v>
      </c>
      <c r="I26" s="19" t="s">
        <v>198</v>
      </c>
      <c r="J26" s="26">
        <f t="shared" si="7"/>
        <v>22</v>
      </c>
      <c r="K26" s="27">
        <f t="shared" si="8"/>
        <v>0</v>
      </c>
      <c r="L26" s="27">
        <f t="shared" si="9"/>
        <v>0</v>
      </c>
      <c r="M26" s="27">
        <f t="shared" si="10"/>
        <v>0</v>
      </c>
      <c r="N26" s="28"/>
      <c r="O26" s="28" t="s">
        <v>427</v>
      </c>
    </row>
    <row r="27" s="1" customFormat="1" ht="24" customHeight="1" spans="1:15">
      <c r="A27" s="13">
        <f t="shared" si="5"/>
        <v>25</v>
      </c>
      <c r="B27" s="20" t="s">
        <v>457</v>
      </c>
      <c r="C27" s="15" t="s">
        <v>442</v>
      </c>
      <c r="D27" s="16">
        <v>45909</v>
      </c>
      <c r="E27" s="77" t="s">
        <v>458</v>
      </c>
      <c r="F27" s="18" t="str">
        <f t="shared" si="6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 t="s">
        <v>363</v>
      </c>
      <c r="I27" s="19" t="s">
        <v>198</v>
      </c>
      <c r="J27" s="26">
        <f t="shared" si="7"/>
        <v>22</v>
      </c>
      <c r="K27" s="27">
        <f t="shared" si="8"/>
        <v>0</v>
      </c>
      <c r="L27" s="27">
        <f t="shared" si="9"/>
        <v>0</v>
      </c>
      <c r="M27" s="27">
        <f t="shared" si="10"/>
        <v>0</v>
      </c>
      <c r="N27" s="28"/>
      <c r="O27" s="28" t="s">
        <v>427</v>
      </c>
    </row>
    <row r="28" s="1" customFormat="1" ht="24" customHeight="1" spans="1:15">
      <c r="A28" s="13">
        <f t="shared" si="5"/>
        <v>26</v>
      </c>
      <c r="B28" s="20" t="s">
        <v>459</v>
      </c>
      <c r="C28" s="15" t="s">
        <v>364</v>
      </c>
      <c r="D28" s="16">
        <v>45909</v>
      </c>
      <c r="E28" s="17" t="s">
        <v>460</v>
      </c>
      <c r="F28" s="18" t="str">
        <f t="shared" si="6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 t="s">
        <v>413</v>
      </c>
      <c r="I28" s="19" t="s">
        <v>198</v>
      </c>
      <c r="J28" s="26">
        <f t="shared" si="7"/>
        <v>22</v>
      </c>
      <c r="K28" s="27">
        <f t="shared" si="8"/>
        <v>0</v>
      </c>
      <c r="L28" s="27">
        <f t="shared" si="9"/>
        <v>0</v>
      </c>
      <c r="M28" s="27">
        <f t="shared" si="10"/>
        <v>0</v>
      </c>
      <c r="N28" s="28"/>
      <c r="O28" s="28" t="s">
        <v>175</v>
      </c>
    </row>
    <row r="29" s="1" customFormat="1" ht="24" customHeight="1" spans="1:15">
      <c r="A29" s="13">
        <f t="shared" si="5"/>
        <v>27</v>
      </c>
      <c r="B29" s="20" t="s">
        <v>461</v>
      </c>
      <c r="C29" s="15" t="s">
        <v>364</v>
      </c>
      <c r="D29" s="16">
        <v>45909</v>
      </c>
      <c r="E29" s="77" t="s">
        <v>462</v>
      </c>
      <c r="F29" s="18" t="str">
        <f t="shared" si="6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 t="s">
        <v>432</v>
      </c>
      <c r="I29" s="19" t="s">
        <v>198</v>
      </c>
      <c r="J29" s="26">
        <f t="shared" si="7"/>
        <v>22</v>
      </c>
      <c r="K29" s="27">
        <f t="shared" si="8"/>
        <v>0</v>
      </c>
      <c r="L29" s="27">
        <f t="shared" si="9"/>
        <v>0</v>
      </c>
      <c r="M29" s="27">
        <f t="shared" si="10"/>
        <v>0</v>
      </c>
      <c r="N29" s="28"/>
      <c r="O29" s="28" t="s">
        <v>175</v>
      </c>
    </row>
    <row r="30" s="1" customFormat="1" ht="24" customHeight="1" spans="1:15">
      <c r="A30" s="13">
        <f t="shared" si="5"/>
        <v>28</v>
      </c>
      <c r="B30" s="20" t="s">
        <v>463</v>
      </c>
      <c r="C30" s="15" t="s">
        <v>280</v>
      </c>
      <c r="D30" s="16">
        <v>45910</v>
      </c>
      <c r="E30" s="77" t="s">
        <v>464</v>
      </c>
      <c r="F30" s="18" t="str">
        <f t="shared" si="6"/>
        <v>女</v>
      </c>
      <c r="G30" s="19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0" t="s">
        <v>394</v>
      </c>
      <c r="I30" s="19" t="s">
        <v>198</v>
      </c>
      <c r="J30" s="26">
        <f t="shared" si="7"/>
        <v>21</v>
      </c>
      <c r="K30" s="27">
        <f t="shared" si="8"/>
        <v>0</v>
      </c>
      <c r="L30" s="27">
        <f t="shared" si="9"/>
        <v>0</v>
      </c>
      <c r="M30" s="27">
        <f t="shared" si="10"/>
        <v>0</v>
      </c>
      <c r="N30" s="28"/>
      <c r="O30" s="28" t="s">
        <v>175</v>
      </c>
    </row>
    <row r="31" s="1" customFormat="1" ht="24" customHeight="1" spans="1:15">
      <c r="A31" s="13">
        <f t="shared" si="5"/>
        <v>29</v>
      </c>
      <c r="B31" s="20" t="s">
        <v>465</v>
      </c>
      <c r="C31" s="15" t="s">
        <v>409</v>
      </c>
      <c r="D31" s="16">
        <v>45910</v>
      </c>
      <c r="E31" s="77" t="s">
        <v>466</v>
      </c>
      <c r="F31" s="18" t="str">
        <f t="shared" si="6"/>
        <v>女</v>
      </c>
      <c r="G31" s="19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0" t="s">
        <v>406</v>
      </c>
      <c r="I31" s="19" t="s">
        <v>198</v>
      </c>
      <c r="J31" s="26">
        <f t="shared" si="7"/>
        <v>21</v>
      </c>
      <c r="K31" s="27">
        <f t="shared" si="8"/>
        <v>0</v>
      </c>
      <c r="L31" s="27">
        <f t="shared" si="9"/>
        <v>0</v>
      </c>
      <c r="M31" s="27">
        <f t="shared" si="10"/>
        <v>0</v>
      </c>
      <c r="N31" s="28"/>
      <c r="O31" s="28" t="s">
        <v>175</v>
      </c>
    </row>
    <row r="32" s="1" customFormat="1" ht="24" customHeight="1" spans="1:15">
      <c r="A32" s="13">
        <f t="shared" si="5"/>
        <v>30</v>
      </c>
      <c r="B32" s="20" t="s">
        <v>467</v>
      </c>
      <c r="C32" s="15" t="s">
        <v>468</v>
      </c>
      <c r="D32" s="16">
        <v>45912</v>
      </c>
      <c r="E32" s="77" t="s">
        <v>469</v>
      </c>
      <c r="F32" s="18" t="str">
        <f t="shared" si="6"/>
        <v>男</v>
      </c>
      <c r="G32" s="19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H32" s="20" t="s">
        <v>415</v>
      </c>
      <c r="I32" s="19" t="s">
        <v>198</v>
      </c>
      <c r="J32" s="26">
        <f t="shared" si="7"/>
        <v>19</v>
      </c>
      <c r="K32" s="27">
        <f t="shared" si="8"/>
        <v>0</v>
      </c>
      <c r="L32" s="27">
        <f t="shared" si="9"/>
        <v>0</v>
      </c>
      <c r="M32" s="27">
        <f t="shared" si="10"/>
        <v>0</v>
      </c>
      <c r="N32" s="28"/>
      <c r="O32" s="28" t="s">
        <v>175</v>
      </c>
    </row>
    <row r="33" s="1" customFormat="1" ht="24" customHeight="1" spans="1:15">
      <c r="A33" s="13">
        <f t="shared" si="5"/>
        <v>31</v>
      </c>
      <c r="B33" s="20" t="s">
        <v>470</v>
      </c>
      <c r="C33" s="15" t="s">
        <v>196</v>
      </c>
      <c r="D33" s="16">
        <v>45913</v>
      </c>
      <c r="E33" s="77" t="s">
        <v>471</v>
      </c>
      <c r="F33" s="18" t="str">
        <f t="shared" si="6"/>
        <v>男</v>
      </c>
      <c r="G33" s="19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H33" s="20" t="s">
        <v>450</v>
      </c>
      <c r="I33" s="19" t="s">
        <v>198</v>
      </c>
      <c r="J33" s="26">
        <f t="shared" si="7"/>
        <v>18</v>
      </c>
      <c r="K33" s="27">
        <f t="shared" si="8"/>
        <v>0</v>
      </c>
      <c r="L33" s="27">
        <f t="shared" si="9"/>
        <v>0</v>
      </c>
      <c r="M33" s="27">
        <f t="shared" si="10"/>
        <v>0</v>
      </c>
      <c r="N33" s="28"/>
      <c r="O33" s="28" t="s">
        <v>176</v>
      </c>
    </row>
    <row r="34" s="1" customFormat="1" ht="24" customHeight="1" spans="1:15">
      <c r="A34" s="13">
        <f t="shared" si="5"/>
        <v>32</v>
      </c>
      <c r="B34" s="20" t="s">
        <v>472</v>
      </c>
      <c r="C34" s="15" t="s">
        <v>286</v>
      </c>
      <c r="D34" s="16">
        <v>45913</v>
      </c>
      <c r="E34" s="17" t="s">
        <v>473</v>
      </c>
      <c r="F34" s="18" t="str">
        <f t="shared" si="6"/>
        <v>女</v>
      </c>
      <c r="G34" s="19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H34" s="20" t="s">
        <v>417</v>
      </c>
      <c r="I34" s="19" t="s">
        <v>198</v>
      </c>
      <c r="J34" s="26">
        <f t="shared" si="7"/>
        <v>18</v>
      </c>
      <c r="K34" s="27">
        <f t="shared" si="8"/>
        <v>0</v>
      </c>
      <c r="L34" s="27">
        <f t="shared" si="9"/>
        <v>0</v>
      </c>
      <c r="M34" s="27">
        <f t="shared" si="10"/>
        <v>0</v>
      </c>
      <c r="N34" s="28"/>
      <c r="O34" s="28" t="s">
        <v>175</v>
      </c>
    </row>
    <row r="35" s="1" customFormat="1" ht="24" customHeight="1" spans="1:15">
      <c r="A35" s="13">
        <f t="shared" si="5"/>
        <v>33</v>
      </c>
      <c r="B35" s="20" t="s">
        <v>474</v>
      </c>
      <c r="C35" s="15" t="s">
        <v>442</v>
      </c>
      <c r="D35" s="16">
        <v>45913</v>
      </c>
      <c r="E35" s="17" t="s">
        <v>475</v>
      </c>
      <c r="F35" s="18" t="str">
        <f t="shared" si="6"/>
        <v>女</v>
      </c>
      <c r="G35" s="19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H35" s="20" t="s">
        <v>419</v>
      </c>
      <c r="I35" s="19" t="s">
        <v>198</v>
      </c>
      <c r="J35" s="26">
        <f t="shared" si="7"/>
        <v>18</v>
      </c>
      <c r="K35" s="27">
        <f t="shared" si="8"/>
        <v>0</v>
      </c>
      <c r="L35" s="27">
        <f t="shared" si="9"/>
        <v>0</v>
      </c>
      <c r="M35" s="27">
        <f t="shared" si="10"/>
        <v>0</v>
      </c>
      <c r="N35" s="28"/>
      <c r="O35" s="28" t="s">
        <v>427</v>
      </c>
    </row>
    <row r="36" s="1" customFormat="1" ht="24" customHeight="1" spans="1:15">
      <c r="A36" s="13">
        <f t="shared" si="5"/>
        <v>34</v>
      </c>
      <c r="B36" s="20" t="s">
        <v>476</v>
      </c>
      <c r="C36" s="15" t="s">
        <v>442</v>
      </c>
      <c r="D36" s="16">
        <v>45916</v>
      </c>
      <c r="E36" s="77" t="s">
        <v>477</v>
      </c>
      <c r="F36" s="18" t="str">
        <f t="shared" si="6"/>
        <v>女</v>
      </c>
      <c r="G36" s="19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H36" s="20" t="s">
        <v>421</v>
      </c>
      <c r="I36" s="19" t="s">
        <v>198</v>
      </c>
      <c r="J36" s="26">
        <f t="shared" si="7"/>
        <v>15</v>
      </c>
      <c r="K36" s="27">
        <f t="shared" si="8"/>
        <v>0</v>
      </c>
      <c r="L36" s="27">
        <f t="shared" si="9"/>
        <v>0</v>
      </c>
      <c r="M36" s="27">
        <f t="shared" si="10"/>
        <v>0</v>
      </c>
      <c r="N36" s="28"/>
      <c r="O36" s="28" t="s">
        <v>427</v>
      </c>
    </row>
    <row r="37" s="1" customFormat="1" ht="24" customHeight="1" spans="1:15">
      <c r="A37" s="13">
        <f t="shared" si="5"/>
        <v>35</v>
      </c>
      <c r="B37" s="20" t="s">
        <v>478</v>
      </c>
      <c r="C37" s="15" t="s">
        <v>479</v>
      </c>
      <c r="D37" s="16">
        <v>45916</v>
      </c>
      <c r="E37" s="77" t="s">
        <v>480</v>
      </c>
      <c r="F37" s="18" t="str">
        <f t="shared" si="6"/>
        <v>男</v>
      </c>
      <c r="G37" s="19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H37" s="20" t="s">
        <v>425</v>
      </c>
      <c r="I37" s="19" t="s">
        <v>198</v>
      </c>
      <c r="J37" s="26">
        <f t="shared" si="7"/>
        <v>15</v>
      </c>
      <c r="K37" s="27">
        <f t="shared" si="8"/>
        <v>0</v>
      </c>
      <c r="L37" s="27">
        <f t="shared" si="9"/>
        <v>0</v>
      </c>
      <c r="M37" s="27">
        <f t="shared" si="10"/>
        <v>0</v>
      </c>
      <c r="N37" s="28"/>
      <c r="O37" s="28" t="s">
        <v>175</v>
      </c>
    </row>
    <row r="38" s="1" customFormat="1" ht="24" customHeight="1" spans="1:15">
      <c r="A38" s="13">
        <f t="shared" si="5"/>
        <v>36</v>
      </c>
      <c r="B38" s="20" t="s">
        <v>481</v>
      </c>
      <c r="C38" s="15" t="s">
        <v>280</v>
      </c>
      <c r="D38" s="16">
        <v>45916</v>
      </c>
      <c r="E38" s="77" t="s">
        <v>482</v>
      </c>
      <c r="F38" s="18" t="str">
        <f t="shared" si="6"/>
        <v>男</v>
      </c>
      <c r="G38" s="19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H38" s="20" t="s">
        <v>423</v>
      </c>
      <c r="I38" s="19" t="s">
        <v>198</v>
      </c>
      <c r="J38" s="26">
        <f t="shared" si="7"/>
        <v>15</v>
      </c>
      <c r="K38" s="27">
        <f t="shared" si="8"/>
        <v>0</v>
      </c>
      <c r="L38" s="27">
        <f t="shared" si="9"/>
        <v>0</v>
      </c>
      <c r="M38" s="27">
        <f t="shared" si="10"/>
        <v>0</v>
      </c>
      <c r="N38" s="28"/>
      <c r="O38" s="28" t="s">
        <v>175</v>
      </c>
    </row>
    <row r="39" s="1" customFormat="1" ht="24" customHeight="1" spans="1:15">
      <c r="A39" s="13">
        <f t="shared" si="5"/>
        <v>37</v>
      </c>
      <c r="B39" s="20" t="s">
        <v>483</v>
      </c>
      <c r="C39" s="15" t="s">
        <v>364</v>
      </c>
      <c r="D39" s="16">
        <v>45917</v>
      </c>
      <c r="E39" s="17" t="s">
        <v>484</v>
      </c>
      <c r="F39" s="18" t="str">
        <f t="shared" si="6"/>
        <v>男</v>
      </c>
      <c r="G39" s="19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H39" s="20" t="s">
        <v>408</v>
      </c>
      <c r="I39" s="19" t="s">
        <v>198</v>
      </c>
      <c r="J39" s="26">
        <f t="shared" si="7"/>
        <v>14</v>
      </c>
      <c r="K39" s="27">
        <f t="shared" si="8"/>
        <v>0</v>
      </c>
      <c r="L39" s="27">
        <f t="shared" si="9"/>
        <v>0</v>
      </c>
      <c r="M39" s="27">
        <f t="shared" si="10"/>
        <v>0</v>
      </c>
      <c r="N39" s="28"/>
      <c r="O39" s="28" t="s">
        <v>175</v>
      </c>
    </row>
    <row r="40" s="1" customFormat="1" ht="24" customHeight="1" spans="1:15">
      <c r="A40" s="13">
        <f t="shared" si="5"/>
        <v>38</v>
      </c>
      <c r="B40" s="20" t="s">
        <v>485</v>
      </c>
      <c r="C40" s="15" t="s">
        <v>442</v>
      </c>
      <c r="D40" s="16">
        <v>45918</v>
      </c>
      <c r="E40" s="77" t="s">
        <v>486</v>
      </c>
      <c r="F40" s="18" t="str">
        <f t="shared" si="6"/>
        <v>女</v>
      </c>
      <c r="G40" s="19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H40" s="20" t="s">
        <v>430</v>
      </c>
      <c r="I40" s="19" t="s">
        <v>198</v>
      </c>
      <c r="J40" s="26">
        <f t="shared" si="7"/>
        <v>13</v>
      </c>
      <c r="K40" s="27">
        <f t="shared" si="8"/>
        <v>0</v>
      </c>
      <c r="L40" s="27">
        <f t="shared" si="9"/>
        <v>0</v>
      </c>
      <c r="M40" s="27">
        <f t="shared" si="10"/>
        <v>0</v>
      </c>
      <c r="N40" s="28"/>
      <c r="O40" s="28" t="s">
        <v>427</v>
      </c>
    </row>
    <row r="41" s="1" customFormat="1" ht="24" customHeight="1" spans="1:15">
      <c r="A41" s="13">
        <f t="shared" si="5"/>
        <v>39</v>
      </c>
      <c r="B41" s="20" t="s">
        <v>487</v>
      </c>
      <c r="C41" s="15" t="s">
        <v>442</v>
      </c>
      <c r="D41" s="16">
        <v>45918</v>
      </c>
      <c r="E41" s="77" t="s">
        <v>488</v>
      </c>
      <c r="F41" s="18" t="str">
        <f t="shared" si="6"/>
        <v>男</v>
      </c>
      <c r="G41" s="19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H41" s="20"/>
      <c r="I41" s="19" t="s">
        <v>198</v>
      </c>
      <c r="J41" s="26">
        <f t="shared" si="7"/>
        <v>13</v>
      </c>
      <c r="K41" s="27">
        <f t="shared" si="8"/>
        <v>30.3333333333333</v>
      </c>
      <c r="L41" s="27">
        <f t="shared" si="9"/>
        <v>13</v>
      </c>
      <c r="M41" s="27">
        <f t="shared" si="10"/>
        <v>43.3333333333333</v>
      </c>
      <c r="N41" s="28"/>
      <c r="O41" s="28" t="s">
        <v>427</v>
      </c>
    </row>
    <row r="42" s="1" customFormat="1" ht="24" customHeight="1" spans="1:15">
      <c r="A42" s="13">
        <f t="shared" si="5"/>
        <v>40</v>
      </c>
      <c r="B42" s="20" t="s">
        <v>489</v>
      </c>
      <c r="C42" s="15" t="s">
        <v>364</v>
      </c>
      <c r="D42" s="16">
        <v>45918</v>
      </c>
      <c r="E42" s="77" t="s">
        <v>490</v>
      </c>
      <c r="F42" s="18" t="str">
        <f t="shared" si="6"/>
        <v>男</v>
      </c>
      <c r="G42" s="19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H42" s="20"/>
      <c r="I42" s="19" t="s">
        <v>198</v>
      </c>
      <c r="J42" s="26">
        <f t="shared" si="7"/>
        <v>13</v>
      </c>
      <c r="K42" s="27">
        <f t="shared" si="8"/>
        <v>30.3333333333333</v>
      </c>
      <c r="L42" s="27">
        <f t="shared" si="9"/>
        <v>13</v>
      </c>
      <c r="M42" s="27">
        <f t="shared" si="10"/>
        <v>43.3333333333333</v>
      </c>
      <c r="N42" s="28"/>
      <c r="O42" s="28" t="s">
        <v>175</v>
      </c>
    </row>
    <row r="43" s="1" customFormat="1" ht="24" customHeight="1" spans="1:15">
      <c r="A43" s="13">
        <f t="shared" si="5"/>
        <v>41</v>
      </c>
      <c r="B43" s="20" t="s">
        <v>491</v>
      </c>
      <c r="C43" s="15" t="s">
        <v>364</v>
      </c>
      <c r="D43" s="16">
        <v>45919</v>
      </c>
      <c r="E43" s="77" t="s">
        <v>492</v>
      </c>
      <c r="F43" s="18" t="str">
        <f t="shared" si="6"/>
        <v>男</v>
      </c>
      <c r="G43" s="19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H43" s="20"/>
      <c r="I43" s="19" t="s">
        <v>198</v>
      </c>
      <c r="J43" s="26">
        <f t="shared" si="7"/>
        <v>12</v>
      </c>
      <c r="K43" s="27">
        <f t="shared" si="8"/>
        <v>28</v>
      </c>
      <c r="L43" s="27">
        <f t="shared" si="9"/>
        <v>12</v>
      </c>
      <c r="M43" s="27">
        <f t="shared" si="10"/>
        <v>40</v>
      </c>
      <c r="N43" s="28"/>
      <c r="O43" s="28" t="s">
        <v>175</v>
      </c>
    </row>
    <row r="44" s="1" customFormat="1" ht="24" customHeight="1" spans="1:15">
      <c r="A44" s="13">
        <f t="shared" si="5"/>
        <v>42</v>
      </c>
      <c r="B44" s="20" t="s">
        <v>493</v>
      </c>
      <c r="C44" s="15" t="s">
        <v>400</v>
      </c>
      <c r="D44" s="16">
        <v>45919</v>
      </c>
      <c r="E44" s="77" t="s">
        <v>494</v>
      </c>
      <c r="F44" s="18" t="str">
        <f t="shared" si="6"/>
        <v>女</v>
      </c>
      <c r="G44" s="19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H44" s="20"/>
      <c r="I44" s="19" t="s">
        <v>198</v>
      </c>
      <c r="J44" s="26">
        <f t="shared" si="7"/>
        <v>12</v>
      </c>
      <c r="K44" s="27">
        <f t="shared" si="8"/>
        <v>28</v>
      </c>
      <c r="L44" s="27">
        <f t="shared" si="9"/>
        <v>12</v>
      </c>
      <c r="M44" s="27">
        <f t="shared" si="10"/>
        <v>40</v>
      </c>
      <c r="N44" s="28"/>
      <c r="O44" s="28" t="s">
        <v>176</v>
      </c>
    </row>
    <row r="45" s="1" customFormat="1" ht="24" customHeight="1" spans="1:15">
      <c r="A45" s="13">
        <f t="shared" si="5"/>
        <v>43</v>
      </c>
      <c r="B45" s="20" t="s">
        <v>495</v>
      </c>
      <c r="C45" s="15" t="s">
        <v>442</v>
      </c>
      <c r="D45" s="16">
        <v>45922</v>
      </c>
      <c r="E45" s="77" t="s">
        <v>496</v>
      </c>
      <c r="F45" s="18" t="str">
        <f t="shared" si="6"/>
        <v>男</v>
      </c>
      <c r="G45" s="19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H45" s="20"/>
      <c r="I45" s="19" t="s">
        <v>198</v>
      </c>
      <c r="J45" s="26">
        <f t="shared" si="7"/>
        <v>9</v>
      </c>
      <c r="K45" s="27">
        <f t="shared" si="8"/>
        <v>21</v>
      </c>
      <c r="L45" s="27">
        <f t="shared" si="9"/>
        <v>9</v>
      </c>
      <c r="M45" s="27">
        <f t="shared" si="10"/>
        <v>30</v>
      </c>
      <c r="N45" s="28"/>
      <c r="O45" s="28" t="s">
        <v>427</v>
      </c>
    </row>
    <row r="46" s="1" customFormat="1" ht="24" customHeight="1" spans="1:15">
      <c r="A46" s="13">
        <f t="shared" si="5"/>
        <v>44</v>
      </c>
      <c r="B46" s="20" t="s">
        <v>497</v>
      </c>
      <c r="C46" s="15" t="s">
        <v>400</v>
      </c>
      <c r="D46" s="16">
        <v>45923</v>
      </c>
      <c r="E46" s="77" t="s">
        <v>498</v>
      </c>
      <c r="F46" s="18" t="str">
        <f t="shared" si="6"/>
        <v>男</v>
      </c>
      <c r="G46" s="19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H46" s="20"/>
      <c r="I46" s="19" t="s">
        <v>198</v>
      </c>
      <c r="J46" s="26">
        <f t="shared" si="7"/>
        <v>8</v>
      </c>
      <c r="K46" s="27">
        <f t="shared" si="8"/>
        <v>18.6666666666667</v>
      </c>
      <c r="L46" s="27">
        <f t="shared" si="9"/>
        <v>8</v>
      </c>
      <c r="M46" s="27">
        <f t="shared" si="10"/>
        <v>26.6666666666667</v>
      </c>
      <c r="N46" s="28"/>
      <c r="O46" s="28" t="s">
        <v>176</v>
      </c>
    </row>
    <row r="47" s="1" customFormat="1" ht="24" customHeight="1" spans="1:15">
      <c r="A47" s="13">
        <f t="shared" si="5"/>
        <v>45</v>
      </c>
      <c r="B47" s="20" t="s">
        <v>499</v>
      </c>
      <c r="C47" s="15" t="s">
        <v>400</v>
      </c>
      <c r="D47" s="16">
        <v>45923</v>
      </c>
      <c r="E47" s="77" t="s">
        <v>500</v>
      </c>
      <c r="F47" s="18" t="str">
        <f t="shared" si="6"/>
        <v>男</v>
      </c>
      <c r="G47" s="19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H47" s="20"/>
      <c r="I47" s="19" t="s">
        <v>198</v>
      </c>
      <c r="J47" s="26">
        <f t="shared" si="7"/>
        <v>8</v>
      </c>
      <c r="K47" s="27">
        <f t="shared" si="8"/>
        <v>18.6666666666667</v>
      </c>
      <c r="L47" s="27">
        <f t="shared" si="9"/>
        <v>8</v>
      </c>
      <c r="M47" s="27">
        <f t="shared" si="10"/>
        <v>26.6666666666667</v>
      </c>
      <c r="N47" s="28"/>
      <c r="O47" s="28" t="s">
        <v>176</v>
      </c>
    </row>
    <row r="48" s="1" customFormat="1" ht="24" customHeight="1" spans="1:15">
      <c r="A48" s="13">
        <f t="shared" si="5"/>
        <v>46</v>
      </c>
      <c r="B48" s="20" t="s">
        <v>501</v>
      </c>
      <c r="C48" s="15" t="s">
        <v>502</v>
      </c>
      <c r="D48" s="16">
        <v>45924</v>
      </c>
      <c r="E48" s="77" t="s">
        <v>503</v>
      </c>
      <c r="F48" s="18" t="str">
        <f t="shared" si="6"/>
        <v>女</v>
      </c>
      <c r="G48" s="19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H48" s="20"/>
      <c r="I48" s="19" t="s">
        <v>198</v>
      </c>
      <c r="J48" s="26">
        <f t="shared" si="7"/>
        <v>7</v>
      </c>
      <c r="K48" s="27">
        <f t="shared" si="8"/>
        <v>16.3333333333333</v>
      </c>
      <c r="L48" s="27">
        <f t="shared" si="9"/>
        <v>7</v>
      </c>
      <c r="M48" s="27">
        <f t="shared" si="10"/>
        <v>23.3333333333333</v>
      </c>
      <c r="N48" s="28"/>
      <c r="O48" s="28" t="s">
        <v>175</v>
      </c>
    </row>
    <row r="49" s="1" customFormat="1" ht="24" customHeight="1" spans="1:15">
      <c r="A49" s="13">
        <f t="shared" si="5"/>
        <v>47</v>
      </c>
      <c r="B49" s="20" t="s">
        <v>504</v>
      </c>
      <c r="C49" s="15" t="s">
        <v>400</v>
      </c>
      <c r="D49" s="16">
        <v>45925</v>
      </c>
      <c r="E49" s="17" t="s">
        <v>505</v>
      </c>
      <c r="F49" s="18" t="str">
        <f t="shared" si="6"/>
        <v>男</v>
      </c>
      <c r="G49" s="19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√</v>
      </c>
      <c r="H49" s="20"/>
      <c r="I49" s="19" t="s">
        <v>198</v>
      </c>
      <c r="J49" s="26">
        <f t="shared" si="7"/>
        <v>6</v>
      </c>
      <c r="K49" s="27">
        <f t="shared" si="8"/>
        <v>14</v>
      </c>
      <c r="L49" s="27">
        <f t="shared" si="9"/>
        <v>6</v>
      </c>
      <c r="M49" s="27">
        <f t="shared" si="10"/>
        <v>20</v>
      </c>
      <c r="N49" s="28"/>
      <c r="O49" s="28" t="s">
        <v>176</v>
      </c>
    </row>
    <row r="50" s="1" customFormat="1" ht="24" customHeight="1" spans="1:15">
      <c r="A50" s="13">
        <f>ROW()-2</f>
        <v>48</v>
      </c>
      <c r="B50" s="20" t="s">
        <v>506</v>
      </c>
      <c r="C50" s="15" t="s">
        <v>409</v>
      </c>
      <c r="D50" s="16">
        <v>45926</v>
      </c>
      <c r="E50" s="17" t="s">
        <v>507</v>
      </c>
      <c r="F50" s="18" t="str">
        <f>IF(MOD(MID(E50,17,1),2)=0,"女","男")</f>
        <v>男</v>
      </c>
      <c r="G50" s="19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H50" s="20"/>
      <c r="I50" s="19" t="s">
        <v>198</v>
      </c>
      <c r="J50" s="26">
        <f>DAY(EOMONTH(D50,0))-DAY(D50)+1</f>
        <v>5</v>
      </c>
      <c r="K50" s="27">
        <f>IF(H50="",70/30*J50,0)</f>
        <v>11.6666666666667</v>
      </c>
      <c r="L50" s="27">
        <f>IF(H50="",30/30*J50,0)</f>
        <v>5</v>
      </c>
      <c r="M50" s="27">
        <f>SUM(K50:L50)</f>
        <v>16.6666666666667</v>
      </c>
      <c r="N50" s="28"/>
      <c r="O50" s="28" t="s">
        <v>176</v>
      </c>
    </row>
    <row r="51" s="1" customFormat="1" ht="24" customHeight="1" spans="1:15">
      <c r="A51" s="13">
        <f>ROW()-2</f>
        <v>49</v>
      </c>
      <c r="B51" s="20" t="s">
        <v>508</v>
      </c>
      <c r="C51" s="15" t="s">
        <v>400</v>
      </c>
      <c r="D51" s="16">
        <v>45926</v>
      </c>
      <c r="E51" s="77" t="s">
        <v>509</v>
      </c>
      <c r="F51" s="18" t="str">
        <f>IF(MOD(MID(E51,17,1),2)=0,"女","男")</f>
        <v>女</v>
      </c>
      <c r="G51" s="19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H51" s="20" t="s">
        <v>497</v>
      </c>
      <c r="I51" s="19" t="s">
        <v>198</v>
      </c>
      <c r="J51" s="26">
        <f>DAY(EOMONTH(D51,0))-DAY(D51)+1</f>
        <v>5</v>
      </c>
      <c r="K51" s="27">
        <f>IF(H51="",70/30*J51,0)</f>
        <v>0</v>
      </c>
      <c r="L51" s="27">
        <f>IF(H51="",30/30*J51,0)</f>
        <v>0</v>
      </c>
      <c r="M51" s="27">
        <f>SUM(K51:L51)</f>
        <v>0</v>
      </c>
      <c r="N51" s="28"/>
      <c r="O51" s="28" t="s">
        <v>176</v>
      </c>
    </row>
    <row r="52" s="1" customFormat="1" ht="24" customHeight="1" spans="1:15">
      <c r="A52" s="13"/>
      <c r="B52" s="20"/>
      <c r="C52" s="15"/>
      <c r="D52" s="16"/>
      <c r="E52" s="17"/>
      <c r="F52" s="18"/>
      <c r="G52" s="19"/>
      <c r="H52" s="20"/>
      <c r="I52" s="19"/>
      <c r="J52" s="26"/>
      <c r="K52" s="27"/>
      <c r="L52" s="27"/>
      <c r="M52" s="27"/>
      <c r="N52" s="28"/>
      <c r="O52" s="28"/>
    </row>
    <row r="53" s="1" customFormat="1" ht="24" customHeight="1" spans="1:15">
      <c r="A53" s="13"/>
      <c r="B53" s="20"/>
      <c r="C53" s="15"/>
      <c r="D53" s="16"/>
      <c r="E53" s="17"/>
      <c r="F53" s="18"/>
      <c r="G53" s="19"/>
      <c r="H53" s="20"/>
      <c r="I53" s="19"/>
      <c r="J53" s="26"/>
      <c r="K53" s="27"/>
      <c r="L53" s="27"/>
      <c r="M53" s="27"/>
      <c r="N53" s="28"/>
      <c r="O53" s="28"/>
    </row>
    <row r="54" s="1" customFormat="1" ht="24" customHeight="1" spans="1:15">
      <c r="A54" s="21" t="s">
        <v>217</v>
      </c>
      <c r="B54" s="22"/>
      <c r="C54" s="23"/>
      <c r="D54" s="22"/>
      <c r="E54" s="22"/>
      <c r="F54" s="22"/>
      <c r="G54" s="22"/>
      <c r="H54" s="22"/>
      <c r="I54" s="22"/>
      <c r="J54" s="29"/>
      <c r="K54" s="27">
        <f>SUM(K3:K53)</f>
        <v>1708</v>
      </c>
      <c r="L54" s="27">
        <f>SUM(L3:L53)</f>
        <v>732</v>
      </c>
      <c r="M54" s="27">
        <f>SUM(M3:M53)</f>
        <v>2440</v>
      </c>
      <c r="N54" s="27">
        <f>SUM(N3:N53)</f>
        <v>0</v>
      </c>
      <c r="O54" s="28"/>
    </row>
    <row r="55" s="1" customFormat="1" ht="24" customHeight="1" spans="1:15">
      <c r="A55" s="21" t="s">
        <v>294</v>
      </c>
      <c r="B55" s="22"/>
      <c r="C55" s="23"/>
      <c r="D55" s="22"/>
      <c r="E55" s="22"/>
      <c r="F55" s="22"/>
      <c r="G55" s="22"/>
      <c r="H55" s="22"/>
      <c r="I55" s="22"/>
      <c r="J55" s="29"/>
      <c r="K55" s="30"/>
      <c r="L55" s="31">
        <v>0.06</v>
      </c>
      <c r="M55" s="28">
        <f>M54*L55+M54</f>
        <v>2586.4</v>
      </c>
      <c r="N55" s="28"/>
      <c r="O55" s="28"/>
    </row>
    <row r="56" s="1" customFormat="1" ht="24" customHeight="1" spans="2:11">
      <c r="B56" s="2"/>
      <c r="C56" s="3"/>
      <c r="E56"/>
      <c r="I56" s="5"/>
      <c r="J56" s="5"/>
      <c r="K56" s="5"/>
    </row>
    <row r="57" s="1" customFormat="1" ht="24" customHeight="1" spans="2:11">
      <c r="B57" s="2"/>
      <c r="C57" s="3"/>
      <c r="E57"/>
      <c r="I57" s="5"/>
      <c r="J57" s="5"/>
      <c r="K57" s="5"/>
    </row>
    <row r="58" s="1" customFormat="1" ht="24" customHeight="1" spans="2:11">
      <c r="B58" s="2"/>
      <c r="C58" s="24"/>
      <c r="D58"/>
      <c r="E58"/>
      <c r="I58" s="5"/>
      <c r="J58" s="5"/>
      <c r="K58" s="5"/>
    </row>
    <row r="59" s="1" customFormat="1" ht="24" customHeight="1" spans="2:11">
      <c r="B59" s="2"/>
      <c r="C59" s="24"/>
      <c r="D59"/>
      <c r="E59"/>
      <c r="I59" s="5"/>
      <c r="J59" s="5"/>
      <c r="K59" s="5"/>
    </row>
    <row r="60" s="1" customFormat="1" ht="24" customHeight="1" spans="2:11">
      <c r="B60" s="2"/>
      <c r="C60" s="24"/>
      <c r="D60"/>
      <c r="E60"/>
      <c r="I60" s="5"/>
      <c r="J60" s="5"/>
      <c r="K60" s="5"/>
    </row>
    <row r="61" s="1" customFormat="1" ht="24" customHeight="1" spans="2:13">
      <c r="B61" s="2"/>
      <c r="C61" s="24"/>
      <c r="D61"/>
      <c r="E61"/>
      <c r="F61"/>
      <c r="G61"/>
      <c r="K61" s="5"/>
      <c r="L61" s="5"/>
      <c r="M61" s="5"/>
    </row>
    <row r="62" s="1" customFormat="1" ht="24" customHeight="1" spans="2:13">
      <c r="B62" s="2"/>
      <c r="C62" s="24"/>
      <c r="D62"/>
      <c r="E62"/>
      <c r="F62"/>
      <c r="G62"/>
      <c r="K62" s="5"/>
      <c r="L62" s="5"/>
      <c r="M62" s="5"/>
    </row>
    <row r="63" s="1" customFormat="1" ht="24" customHeight="1" spans="2:13">
      <c r="B63" s="2"/>
      <c r="C63" s="24"/>
      <c r="D63"/>
      <c r="E63"/>
      <c r="F63"/>
      <c r="G63"/>
      <c r="K63" s="5"/>
      <c r="L63" s="5"/>
      <c r="M63" s="5"/>
    </row>
    <row r="64" s="1" customFormat="1" ht="24" customHeight="1" spans="2:13">
      <c r="B64" s="2"/>
      <c r="C64" s="24"/>
      <c r="D64"/>
      <c r="E64"/>
      <c r="F64"/>
      <c r="G64"/>
      <c r="K64" s="5"/>
      <c r="L64" s="5"/>
      <c r="M64" s="5"/>
    </row>
    <row r="65" s="1" customFormat="1" ht="24" customHeight="1" spans="2:13">
      <c r="B65" s="2"/>
      <c r="C65" s="24"/>
      <c r="D65"/>
      <c r="E65"/>
      <c r="F65"/>
      <c r="G65"/>
      <c r="K65" s="5"/>
      <c r="L65" s="5"/>
      <c r="M65" s="5"/>
    </row>
    <row r="66" s="1" customFormat="1" ht="24" customHeight="1" spans="2:13">
      <c r="B66" s="2"/>
      <c r="C66" s="24"/>
      <c r="D66"/>
      <c r="E66"/>
      <c r="F66"/>
      <c r="G66"/>
      <c r="K66" s="5"/>
      <c r="L66" s="5"/>
      <c r="M66" s="5"/>
    </row>
    <row r="67" s="1" customFormat="1" ht="24" customHeight="1" spans="2:13">
      <c r="B67" s="2"/>
      <c r="C67" s="24"/>
      <c r="D67"/>
      <c r="E67"/>
      <c r="F67"/>
      <c r="G67"/>
      <c r="K67" s="5"/>
      <c r="L67" s="5"/>
      <c r="M67" s="5"/>
    </row>
    <row r="68" s="1" customFormat="1" ht="24" customHeight="1" spans="2:13">
      <c r="B68" s="2"/>
      <c r="C68" s="24"/>
      <c r="D68"/>
      <c r="E68"/>
      <c r="F68"/>
      <c r="G68"/>
      <c r="K68" s="5"/>
      <c r="L68" s="5"/>
      <c r="M68" s="5"/>
    </row>
    <row r="69" s="1" customFormat="1" ht="24" customHeight="1" spans="2:13">
      <c r="B69" s="2"/>
      <c r="C69" s="24"/>
      <c r="D69"/>
      <c r="E69"/>
      <c r="F69"/>
      <c r="G69"/>
      <c r="K69" s="5"/>
      <c r="L69" s="5"/>
      <c r="M69" s="5"/>
    </row>
    <row r="70" s="1" customFormat="1" ht="24" customHeight="1" spans="2:13">
      <c r="B70" s="2"/>
      <c r="C70" s="24"/>
      <c r="D70"/>
      <c r="E70"/>
      <c r="F70"/>
      <c r="G70"/>
      <c r="K70" s="5"/>
      <c r="L70" s="5"/>
      <c r="M70" s="5"/>
    </row>
    <row r="71" s="1" customFormat="1" ht="24" customHeight="1" spans="2:13">
      <c r="B71" s="2"/>
      <c r="C71" s="3"/>
      <c r="E71"/>
      <c r="F71"/>
      <c r="G71"/>
      <c r="K71" s="5"/>
      <c r="L71" s="5"/>
      <c r="M71" s="5"/>
    </row>
    <row r="72" s="1" customFormat="1" ht="24" customHeight="1" spans="2:13">
      <c r="B72" s="2"/>
      <c r="C72" s="3"/>
      <c r="E72" s="4"/>
      <c r="K72" s="5"/>
      <c r="L72" s="5"/>
      <c r="M72" s="5"/>
    </row>
    <row r="73" s="1" customFormat="1" ht="24" customHeight="1" spans="2:13">
      <c r="B73" s="2"/>
      <c r="C73" s="3"/>
      <c r="E73" s="4"/>
      <c r="K73" s="5"/>
      <c r="L73" s="5"/>
      <c r="M73" s="5"/>
    </row>
    <row r="74" s="1" customFormat="1" ht="24" customHeight="1" spans="2:13">
      <c r="B74" s="2"/>
      <c r="C74" s="3"/>
      <c r="E74" s="4"/>
      <c r="K74" s="5"/>
      <c r="L74" s="5"/>
      <c r="M74" s="5"/>
    </row>
    <row r="75" s="1" customFormat="1" ht="24" customHeight="1" spans="2:13">
      <c r="B75" s="2"/>
      <c r="C75" s="3"/>
      <c r="E75" s="4"/>
      <c r="K75" s="5"/>
      <c r="L75" s="5"/>
      <c r="M75" s="5"/>
    </row>
    <row r="76" s="1" customFormat="1" ht="24" customHeight="1" spans="2:13">
      <c r="B76" s="2"/>
      <c r="C76" s="3"/>
      <c r="E76" s="4"/>
      <c r="K76" s="5"/>
      <c r="L76" s="5"/>
      <c r="M76" s="5"/>
    </row>
    <row r="77" s="1" customFormat="1" ht="24" customHeight="1" spans="2:13">
      <c r="B77" s="2"/>
      <c r="C77" s="3"/>
      <c r="E77" s="4"/>
      <c r="K77" s="5"/>
      <c r="L77" s="5"/>
      <c r="M77" s="5"/>
    </row>
    <row r="78" s="1" customFormat="1" ht="24" customHeight="1" spans="2:13">
      <c r="B78" s="2"/>
      <c r="C78" s="3"/>
      <c r="E78" s="4"/>
      <c r="K78" s="5"/>
      <c r="L78" s="5"/>
      <c r="M78" s="5"/>
    </row>
    <row r="79" s="1" customFormat="1" ht="24" customHeight="1" spans="2:13">
      <c r="B79" s="2"/>
      <c r="C79" s="3"/>
      <c r="E79" s="4"/>
      <c r="K79" s="5"/>
      <c r="L79" s="5"/>
      <c r="M79" s="5"/>
    </row>
    <row r="80" s="1" customFormat="1" ht="24" customHeight="1" spans="2:13">
      <c r="B80" s="2"/>
      <c r="C80" s="3"/>
      <c r="E80" s="4"/>
      <c r="K80" s="5"/>
      <c r="L80" s="5"/>
      <c r="M80" s="5"/>
    </row>
    <row r="81" s="1" customFormat="1" ht="24" customHeight="1" spans="2:13">
      <c r="B81" s="2"/>
      <c r="C81" s="3"/>
      <c r="E81" s="4"/>
      <c r="K81" s="5"/>
      <c r="L81" s="5"/>
      <c r="M81" s="5"/>
    </row>
    <row r="82" s="1" customFormat="1" ht="24" customHeight="1" spans="2:13">
      <c r="B82" s="2"/>
      <c r="C82" s="3"/>
      <c r="E82" s="4"/>
      <c r="K82" s="5"/>
      <c r="L82" s="5"/>
      <c r="M82" s="5"/>
    </row>
    <row r="83" s="1" customFormat="1" ht="24" customHeight="1" spans="2:13">
      <c r="B83" s="2"/>
      <c r="C83" s="3"/>
      <c r="E83" s="4"/>
      <c r="K83" s="5"/>
      <c r="L83" s="5"/>
      <c r="M83" s="5"/>
    </row>
    <row r="84" s="1" customFormat="1" ht="24" customHeight="1" spans="2:13">
      <c r="B84" s="2"/>
      <c r="C84" s="3"/>
      <c r="E84" s="4"/>
      <c r="K84" s="5"/>
      <c r="L84" s="5"/>
      <c r="M84" s="5"/>
    </row>
    <row r="85" s="1" customFormat="1" ht="24" customHeight="1" spans="2:13">
      <c r="B85" s="2"/>
      <c r="C85" s="3"/>
      <c r="E85" s="4"/>
      <c r="K85" s="5"/>
      <c r="L85" s="5"/>
      <c r="M85" s="5"/>
    </row>
    <row r="86" s="1" customFormat="1" ht="24" customHeight="1" spans="2:13">
      <c r="B86" s="2"/>
      <c r="C86" s="3"/>
      <c r="E86" s="4"/>
      <c r="K86" s="5"/>
      <c r="L86" s="5"/>
      <c r="M86" s="5"/>
    </row>
    <row r="87" s="1" customFormat="1" ht="24" customHeight="1" spans="2:13">
      <c r="B87" s="2"/>
      <c r="C87" s="3"/>
      <c r="E87" s="4"/>
      <c r="K87" s="5"/>
      <c r="L87" s="5"/>
      <c r="M87" s="5"/>
    </row>
    <row r="88" s="1" customFormat="1" ht="24" customHeight="1" spans="2:13">
      <c r="B88" s="2"/>
      <c r="C88" s="3"/>
      <c r="E88" s="4"/>
      <c r="K88" s="5"/>
      <c r="L88" s="5"/>
      <c r="M88" s="5"/>
    </row>
    <row r="89" s="1" customFormat="1" ht="24" customHeight="1" spans="2:13">
      <c r="B89" s="2"/>
      <c r="C89" s="3"/>
      <c r="E89" s="4"/>
      <c r="K89" s="5"/>
      <c r="L89" s="5"/>
      <c r="M89" s="5"/>
    </row>
    <row r="90" s="1" customFormat="1" ht="24" customHeight="1" spans="2:13">
      <c r="B90" s="2"/>
      <c r="C90" s="3"/>
      <c r="E90" s="4"/>
      <c r="K90" s="5"/>
      <c r="L90" s="5"/>
      <c r="M90" s="5"/>
    </row>
    <row r="91" s="1" customFormat="1" ht="24" customHeight="1" spans="2:13">
      <c r="B91" s="2"/>
      <c r="C91" s="3"/>
      <c r="E91" s="4"/>
      <c r="K91" s="5"/>
      <c r="L91" s="5"/>
      <c r="M91" s="5"/>
    </row>
    <row r="92" s="1" customFormat="1" ht="24" customHeight="1" spans="2:13">
      <c r="B92" s="2"/>
      <c r="C92" s="3"/>
      <c r="E92" s="4"/>
      <c r="K92" s="5"/>
      <c r="L92" s="5"/>
      <c r="M92" s="5"/>
    </row>
    <row r="93" s="1" customFormat="1" ht="24" customHeight="1" spans="2:13">
      <c r="B93" s="2"/>
      <c r="C93" s="3"/>
      <c r="E93" s="4"/>
      <c r="K93" s="5"/>
      <c r="L93" s="5"/>
      <c r="M93" s="5"/>
    </row>
    <row r="94" s="1" customFormat="1" ht="23" customHeight="1" spans="2:13">
      <c r="B94" s="2"/>
      <c r="C94" s="3"/>
      <c r="E94" s="4"/>
      <c r="K94" s="5"/>
      <c r="L94" s="5"/>
      <c r="M94" s="5"/>
    </row>
    <row r="95" s="1" customFormat="1" ht="23" customHeight="1" spans="2:13">
      <c r="B95" s="2"/>
      <c r="C95" s="3"/>
      <c r="E95" s="4"/>
      <c r="K95" s="5"/>
      <c r="L95" s="5"/>
      <c r="M95" s="5"/>
    </row>
    <row r="96" s="1" customFormat="1" ht="23" customHeight="1" spans="2:13">
      <c r="B96" s="2"/>
      <c r="C96" s="3"/>
      <c r="E96" s="4"/>
      <c r="K96" s="5"/>
      <c r="L96" s="5"/>
      <c r="M96" s="5"/>
    </row>
    <row r="97" s="1" customFormat="1" ht="23" customHeight="1" spans="2:13">
      <c r="B97" s="2"/>
      <c r="C97" s="3"/>
      <c r="E97" s="4"/>
      <c r="K97" s="5"/>
      <c r="L97" s="5"/>
      <c r="M97" s="5"/>
    </row>
    <row r="98" s="1" customFormat="1" ht="23" customHeight="1" spans="2:13">
      <c r="B98" s="2"/>
      <c r="C98" s="3"/>
      <c r="E98" s="4"/>
      <c r="K98" s="5"/>
      <c r="L98" s="5"/>
      <c r="M98" s="5"/>
    </row>
    <row r="99" s="1" customFormat="1" ht="23" customHeight="1" spans="2:13">
      <c r="B99" s="2"/>
      <c r="C99" s="3"/>
      <c r="E99" s="4"/>
      <c r="K99" s="5"/>
      <c r="L99" s="5"/>
      <c r="M99" s="5"/>
    </row>
    <row r="100" s="1" customFormat="1" ht="23" customHeight="1" spans="2:13">
      <c r="B100" s="2"/>
      <c r="C100" s="3"/>
      <c r="E100" s="4"/>
      <c r="K100" s="5"/>
      <c r="L100" s="5"/>
      <c r="M100" s="5"/>
    </row>
    <row r="101" s="1" customFormat="1" ht="23" customHeight="1" spans="2:13">
      <c r="B101" s="2"/>
      <c r="C101" s="3"/>
      <c r="E101" s="4"/>
      <c r="K101" s="5"/>
      <c r="L101" s="5"/>
      <c r="M101" s="5"/>
    </row>
    <row r="102" s="1" customFormat="1" ht="23" customHeight="1" spans="2:13">
      <c r="B102" s="2"/>
      <c r="C102" s="3"/>
      <c r="E102" s="4"/>
      <c r="K102" s="5"/>
      <c r="L102" s="5"/>
      <c r="M102" s="5"/>
    </row>
    <row r="103" s="1" customFormat="1" ht="23" customHeight="1" spans="2:13">
      <c r="B103" s="2"/>
      <c r="C103" s="3"/>
      <c r="E103" s="4"/>
      <c r="K103" s="5"/>
      <c r="L103" s="5"/>
      <c r="M103" s="5"/>
    </row>
    <row r="104" s="1" customFormat="1" ht="23" customHeight="1" spans="2:13">
      <c r="B104" s="2"/>
      <c r="C104" s="3"/>
      <c r="E104" s="4"/>
      <c r="K104" s="5"/>
      <c r="L104" s="5"/>
      <c r="M104" s="5"/>
    </row>
    <row r="105" s="1" customFormat="1" ht="23" customHeight="1" spans="2:13">
      <c r="B105" s="2"/>
      <c r="C105" s="3"/>
      <c r="E105" s="4"/>
      <c r="K105" s="5"/>
      <c r="L105" s="5"/>
      <c r="M105" s="5"/>
    </row>
    <row r="106" s="1" customFormat="1" ht="23" customHeight="1" spans="2:13">
      <c r="B106" s="2"/>
      <c r="C106" s="3"/>
      <c r="E106" s="4"/>
      <c r="K106" s="5"/>
      <c r="L106" s="5"/>
      <c r="M106" s="5"/>
    </row>
    <row r="107" s="1" customFormat="1" ht="23" customHeight="1" spans="2:13">
      <c r="B107" s="2"/>
      <c r="C107" s="3"/>
      <c r="E107" s="4"/>
      <c r="K107" s="5"/>
      <c r="L107" s="5"/>
      <c r="M107" s="5"/>
    </row>
    <row r="108" s="1" customFormat="1" ht="23" customHeight="1" spans="2:13">
      <c r="B108" s="2"/>
      <c r="C108" s="3"/>
      <c r="E108" s="4"/>
      <c r="K108" s="5"/>
      <c r="L108" s="5"/>
      <c r="M108" s="5"/>
    </row>
    <row r="109" s="1" customFormat="1" ht="23" customHeight="1" spans="2:13">
      <c r="B109" s="2"/>
      <c r="C109" s="3"/>
      <c r="E109" s="4"/>
      <c r="K109" s="5"/>
      <c r="L109" s="5"/>
      <c r="M109" s="5"/>
    </row>
    <row r="110" s="1" customFormat="1" ht="23" customHeight="1" spans="2:13">
      <c r="B110" s="2"/>
      <c r="C110" s="3"/>
      <c r="E110" s="4"/>
      <c r="K110" s="5"/>
      <c r="L110" s="5"/>
      <c r="M110" s="5"/>
    </row>
    <row r="111" s="1" customFormat="1" ht="23" customHeight="1" spans="2:13">
      <c r="B111" s="2"/>
      <c r="C111" s="3"/>
      <c r="D111" s="1"/>
      <c r="E111" s="4"/>
      <c r="F111" s="1"/>
      <c r="G111" s="1"/>
      <c r="H111" s="1"/>
      <c r="I111" s="1"/>
      <c r="J111" s="1"/>
      <c r="K111" s="5"/>
      <c r="L111" s="5"/>
      <c r="M111" s="5"/>
    </row>
  </sheetData>
  <mergeCells count="3">
    <mergeCell ref="A1:O1"/>
    <mergeCell ref="A54:J54"/>
    <mergeCell ref="A55:J55"/>
  </mergeCells>
  <conditionalFormatting sqref="H3">
    <cfRule type="duplicateValues" dxfId="0" priority="36"/>
    <cfRule type="duplicateValues" dxfId="1" priority="28"/>
    <cfRule type="duplicateValues" dxfId="0" priority="27"/>
  </conditionalFormatting>
  <conditionalFormatting sqref="B$1:B$1048576">
    <cfRule type="duplicateValues" dxfId="0" priority="1"/>
  </conditionalFormatting>
  <conditionalFormatting sqref="B3:B53">
    <cfRule type="duplicateValues" dxfId="0" priority="37"/>
    <cfRule type="duplicateValues" dxfId="1" priority="46"/>
    <cfRule type="duplicateValues" dxfId="0" priority="47"/>
  </conditionalFormatting>
  <conditionalFormatting sqref="E3:E53">
    <cfRule type="duplicateValues" dxfId="0" priority="23"/>
  </conditionalFormatting>
  <conditionalFormatting sqref="H4:H53">
    <cfRule type="duplicateValues" dxfId="0" priority="8"/>
    <cfRule type="duplicateValues" dxfId="1" priority="13"/>
    <cfRule type="duplicateValues" dxfId="0" priority="14"/>
  </conditionalFormatting>
  <conditionalFormatting sqref="B1:B2 B56:B1048576">
    <cfRule type="duplicateValues" dxfId="0" priority="57"/>
  </conditionalFormatting>
  <conditionalFormatting sqref="B1:B2 H1:H2 B56:B1048576 H56:H1048576">
    <cfRule type="duplicateValues" dxfId="0" priority="56"/>
  </conditionalFormatting>
  <conditionalFormatting sqref="H1:H2 B1:B2 H56:H1048576 B56:B1048576">
    <cfRule type="duplicateValues" dxfId="0" priority="55"/>
  </conditionalFormatting>
  <conditionalFormatting sqref="H$1:H$1048576 B$1:B$1048576">
    <cfRule type="duplicateValues" dxfId="0" priority="6"/>
  </conditionalFormatting>
  <conditionalFormatting sqref="H2 B2 F56:F60 B56:B1048576 H61:H1048576">
    <cfRule type="duplicateValues" dxfId="0" priority="76"/>
  </conditionalFormatting>
  <conditionalFormatting sqref="B2 B56:B1048576">
    <cfRule type="duplicateValues" dxfId="0" priority="59"/>
  </conditionalFormatting>
  <conditionalFormatting sqref="B2 H2 F56:F60 H61:H1048576 B56:B1048576">
    <cfRule type="duplicateValues" dxfId="0" priority="64"/>
  </conditionalFormatting>
  <conditionalFormatting sqref="H2 B2 F56:F60 H61:H1048576 B56:B1048576">
    <cfRule type="duplicateValues" dxfId="0" priority="62"/>
  </conditionalFormatting>
  <conditionalFormatting sqref="H3 B3:B53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6"/>
  <sheetViews>
    <sheetView zoomScale="115" zoomScaleNormal="115" workbookViewId="0">
      <selection activeCell="O33" sqref="O33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510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45931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20" t="s">
        <v>437</v>
      </c>
      <c r="C4" s="15" t="s">
        <v>224</v>
      </c>
      <c r="D4" s="16">
        <v>45931</v>
      </c>
      <c r="E4" s="77" t="s">
        <v>438</v>
      </c>
      <c r="F4" s="18" t="str">
        <f>IF(MOD(MID(E4,17,1),2)=0,"女","男")</f>
        <v>女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0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>ROW()-2</f>
        <v>3</v>
      </c>
      <c r="B5" s="20" t="s">
        <v>439</v>
      </c>
      <c r="C5" s="15" t="s">
        <v>409</v>
      </c>
      <c r="D5" s="16">
        <v>45931</v>
      </c>
      <c r="E5" s="77" t="s">
        <v>440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0"/>
      <c r="I5" s="19" t="s">
        <v>198</v>
      </c>
      <c r="J5" s="26">
        <f>DAY(EOMONTH(D5,0))-DAY(D5)+1</f>
        <v>31</v>
      </c>
      <c r="K5" s="27">
        <v>70</v>
      </c>
      <c r="L5" s="27">
        <f>IF(H5="",30/30*J5,0)</f>
        <v>31</v>
      </c>
      <c r="M5" s="27">
        <f>SUM(K5:L5)</f>
        <v>101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441</v>
      </c>
      <c r="C6" s="15" t="s">
        <v>442</v>
      </c>
      <c r="D6" s="16">
        <v>45931</v>
      </c>
      <c r="E6" s="77" t="s">
        <v>443</v>
      </c>
      <c r="F6" s="18" t="str">
        <f>IF(MOD(MID(E6,17,1),2)=0,"女","男")</f>
        <v>女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0"/>
      <c r="I6" s="19" t="s">
        <v>198</v>
      </c>
      <c r="J6" s="26">
        <f>DAY(EOMONTH(D6,0))-DAY(D6)+1</f>
        <v>31</v>
      </c>
      <c r="K6" s="27">
        <v>70</v>
      </c>
      <c r="L6" s="27">
        <f>IF(H6="",30/30*J6,0)</f>
        <v>31</v>
      </c>
      <c r="M6" s="27">
        <f>SUM(K6:L6)</f>
        <v>101</v>
      </c>
      <c r="N6" s="28"/>
      <c r="O6" s="28" t="s">
        <v>427</v>
      </c>
    </row>
    <row r="7" s="1" customFormat="1" ht="24" customHeight="1" spans="1:15">
      <c r="A7" s="13">
        <f>ROW()-2</f>
        <v>5</v>
      </c>
      <c r="B7" s="20" t="s">
        <v>444</v>
      </c>
      <c r="C7" s="15" t="s">
        <v>442</v>
      </c>
      <c r="D7" s="16">
        <v>45931</v>
      </c>
      <c r="E7" s="77" t="s">
        <v>445</v>
      </c>
      <c r="F7" s="18" t="str">
        <f>IF(MOD(MID(E7,17,1),2)=0,"女","男")</f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0"/>
      <c r="I7" s="19" t="s">
        <v>198</v>
      </c>
      <c r="J7" s="26">
        <f>DAY(EOMONTH(D7,0))-DAY(D7)+1</f>
        <v>31</v>
      </c>
      <c r="K7" s="27">
        <v>70</v>
      </c>
      <c r="L7" s="27">
        <f>IF(H7="",30/30*J7,0)</f>
        <v>31</v>
      </c>
      <c r="M7" s="27">
        <f>SUM(K7:L7)</f>
        <v>101</v>
      </c>
      <c r="N7" s="28"/>
      <c r="O7" s="28" t="s">
        <v>427</v>
      </c>
    </row>
    <row r="8" s="1" customFormat="1" ht="24" customHeight="1" spans="1:15">
      <c r="A8" s="13">
        <f>ROW()-2</f>
        <v>6</v>
      </c>
      <c r="B8" s="20" t="s">
        <v>446</v>
      </c>
      <c r="C8" s="15" t="s">
        <v>385</v>
      </c>
      <c r="D8" s="16">
        <v>45931</v>
      </c>
      <c r="E8" s="77" t="s">
        <v>447</v>
      </c>
      <c r="F8" s="18" t="str">
        <f>IF(MOD(MID(E8,17,1),2)=0,"女","男")</f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0"/>
      <c r="I8" s="19" t="s">
        <v>198</v>
      </c>
      <c r="J8" s="26">
        <f>DAY(EOMONTH(D8,0))-DAY(D8)+1</f>
        <v>31</v>
      </c>
      <c r="K8" s="27">
        <v>70</v>
      </c>
      <c r="L8" s="27">
        <f>IF(H8="",30/30*J8,0)</f>
        <v>31</v>
      </c>
      <c r="M8" s="27">
        <f>SUM(K8:L8)</f>
        <v>101</v>
      </c>
      <c r="N8" s="28"/>
      <c r="O8" s="28" t="s">
        <v>175</v>
      </c>
    </row>
    <row r="9" s="1" customFormat="1" ht="24" customHeight="1" spans="1:15">
      <c r="A9" s="13">
        <f>ROW()-2</f>
        <v>7</v>
      </c>
      <c r="B9" s="20" t="s">
        <v>448</v>
      </c>
      <c r="C9" s="15" t="s">
        <v>385</v>
      </c>
      <c r="D9" s="16">
        <v>45931</v>
      </c>
      <c r="E9" s="77" t="s">
        <v>449</v>
      </c>
      <c r="F9" s="18" t="str">
        <f>IF(MOD(MID(E9,17,1),2)=0,"女","男")</f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0"/>
      <c r="I9" s="19" t="s">
        <v>198</v>
      </c>
      <c r="J9" s="26">
        <f>DAY(EOMONTH(D9,0))-DAY(D9)+1</f>
        <v>31</v>
      </c>
      <c r="K9" s="27">
        <v>70</v>
      </c>
      <c r="L9" s="27">
        <f>IF(H9="",30/30*J9,0)</f>
        <v>31</v>
      </c>
      <c r="M9" s="27">
        <f>SUM(K9:L9)</f>
        <v>101</v>
      </c>
      <c r="N9" s="28"/>
      <c r="O9" s="28" t="s">
        <v>175</v>
      </c>
    </row>
    <row r="10" s="1" customFormat="1" ht="24" customHeight="1" spans="1:15">
      <c r="A10" s="13">
        <f>ROW()-2</f>
        <v>8</v>
      </c>
      <c r="B10" s="20" t="s">
        <v>511</v>
      </c>
      <c r="C10" s="15" t="s">
        <v>283</v>
      </c>
      <c r="D10" s="16">
        <v>45931</v>
      </c>
      <c r="E10" s="77" t="s">
        <v>454</v>
      </c>
      <c r="F10" s="18" t="str">
        <f>IF(MOD(MID(E10,17,1),2)=0,"女","男")</f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0"/>
      <c r="I10" s="19" t="s">
        <v>198</v>
      </c>
      <c r="J10" s="26">
        <f>DAY(EOMONTH(D10,0))-DAY(D10)+1</f>
        <v>31</v>
      </c>
      <c r="K10" s="27">
        <v>70</v>
      </c>
      <c r="L10" s="27">
        <f>IF(H10="",30/30*J10,0)</f>
        <v>31</v>
      </c>
      <c r="M10" s="27">
        <f>SUM(K10:L10)</f>
        <v>101</v>
      </c>
      <c r="N10" s="28"/>
      <c r="O10" s="28" t="s">
        <v>176</v>
      </c>
    </row>
    <row r="11" s="1" customFormat="1" ht="24" customHeight="1" spans="1:15">
      <c r="A11" s="13">
        <f>ROW()-2</f>
        <v>9</v>
      </c>
      <c r="B11" s="20" t="s">
        <v>465</v>
      </c>
      <c r="C11" s="15" t="s">
        <v>409</v>
      </c>
      <c r="D11" s="16">
        <v>45931</v>
      </c>
      <c r="E11" s="77" t="s">
        <v>466</v>
      </c>
      <c r="F11" s="18" t="str">
        <f>IF(MOD(MID(E11,17,1),2)=0,"女","男")</f>
        <v>女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0"/>
      <c r="I11" s="19" t="s">
        <v>198</v>
      </c>
      <c r="J11" s="26">
        <f>DAY(EOMONTH(D11,0))-DAY(D11)+1</f>
        <v>31</v>
      </c>
      <c r="K11" s="27">
        <v>70</v>
      </c>
      <c r="L11" s="27">
        <f>IF(H11="",30/30*J11,0)</f>
        <v>31</v>
      </c>
      <c r="M11" s="27">
        <f>SUM(K11:L11)</f>
        <v>101</v>
      </c>
      <c r="N11" s="28"/>
      <c r="O11" s="28" t="s">
        <v>175</v>
      </c>
    </row>
    <row r="12" s="1" customFormat="1" ht="24" customHeight="1" spans="1:15">
      <c r="A12" s="13">
        <f>ROW()-2</f>
        <v>10</v>
      </c>
      <c r="B12" s="20" t="s">
        <v>467</v>
      </c>
      <c r="C12" s="15" t="s">
        <v>468</v>
      </c>
      <c r="D12" s="16">
        <v>45931</v>
      </c>
      <c r="E12" s="77" t="s">
        <v>469</v>
      </c>
      <c r="F12" s="18" t="str">
        <f>IF(MOD(MID(E12,17,1),2)=0,"女","男")</f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0"/>
      <c r="I12" s="19" t="s">
        <v>198</v>
      </c>
      <c r="J12" s="26">
        <f>DAY(EOMONTH(D12,0))-DAY(D12)+1</f>
        <v>31</v>
      </c>
      <c r="K12" s="27">
        <v>70</v>
      </c>
      <c r="L12" s="27">
        <f>IF(H12="",30/30*J12,0)</f>
        <v>31</v>
      </c>
      <c r="M12" s="27">
        <f>SUM(K12:L12)</f>
        <v>101</v>
      </c>
      <c r="N12" s="28"/>
      <c r="O12" s="28" t="s">
        <v>175</v>
      </c>
    </row>
    <row r="13" s="1" customFormat="1" ht="24" customHeight="1" spans="1:15">
      <c r="A13" s="13">
        <f>ROW()-2</f>
        <v>11</v>
      </c>
      <c r="B13" s="20" t="s">
        <v>472</v>
      </c>
      <c r="C13" s="15" t="s">
        <v>286</v>
      </c>
      <c r="D13" s="16">
        <v>45931</v>
      </c>
      <c r="E13" s="17" t="s">
        <v>473</v>
      </c>
      <c r="F13" s="18" t="str">
        <f>IF(MOD(MID(E13,17,1),2)=0,"女","男")</f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/>
      <c r="I13" s="19" t="s">
        <v>198</v>
      </c>
      <c r="J13" s="26">
        <f>DAY(EOMONTH(D13,0))-DAY(D13)+1</f>
        <v>31</v>
      </c>
      <c r="K13" s="27">
        <v>70</v>
      </c>
      <c r="L13" s="27">
        <f>IF(H13="",30/30*J13,0)</f>
        <v>31</v>
      </c>
      <c r="M13" s="27">
        <f>SUM(K13:L13)</f>
        <v>101</v>
      </c>
      <c r="N13" s="28"/>
      <c r="O13" s="28" t="s">
        <v>175</v>
      </c>
    </row>
    <row r="14" s="1" customFormat="1" ht="24" customHeight="1" spans="1:15">
      <c r="A14" s="13">
        <f>ROW()-2</f>
        <v>12</v>
      </c>
      <c r="B14" s="20" t="s">
        <v>474</v>
      </c>
      <c r="C14" s="15" t="s">
        <v>442</v>
      </c>
      <c r="D14" s="16">
        <v>45931</v>
      </c>
      <c r="E14" s="17" t="s">
        <v>475</v>
      </c>
      <c r="F14" s="18" t="str">
        <f>IF(MOD(MID(E14,17,1),2)=0,"女","男")</f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/>
      <c r="I14" s="19" t="s">
        <v>198</v>
      </c>
      <c r="J14" s="26">
        <f>DAY(EOMONTH(D14,0))-DAY(D14)+1</f>
        <v>31</v>
      </c>
      <c r="K14" s="27">
        <v>70</v>
      </c>
      <c r="L14" s="27">
        <f>IF(H14="",30/30*J14,0)</f>
        <v>31</v>
      </c>
      <c r="M14" s="27">
        <f>SUM(K14:L14)</f>
        <v>101</v>
      </c>
      <c r="N14" s="28"/>
      <c r="O14" s="28" t="s">
        <v>427</v>
      </c>
    </row>
    <row r="15" s="1" customFormat="1" ht="24" customHeight="1" spans="1:15">
      <c r="A15" s="13">
        <f t="shared" ref="A15:A27" si="0">ROW()-2</f>
        <v>13</v>
      </c>
      <c r="B15" s="20" t="s">
        <v>481</v>
      </c>
      <c r="C15" s="15" t="s">
        <v>280</v>
      </c>
      <c r="D15" s="16">
        <v>45931</v>
      </c>
      <c r="E15" s="77" t="s">
        <v>482</v>
      </c>
      <c r="F15" s="18" t="str">
        <f t="shared" ref="F15:F27" si="1">IF(MOD(MID(E15,17,1),2)=0,"女","男")</f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ref="J15:J27" si="2">DAY(EOMONTH(D15,0))-DAY(D15)+1</f>
        <v>31</v>
      </c>
      <c r="K15" s="27">
        <v>70</v>
      </c>
      <c r="L15" s="27">
        <f t="shared" ref="L15:L27" si="3">IF(H15="",30/30*J15,0)</f>
        <v>31</v>
      </c>
      <c r="M15" s="27">
        <f t="shared" ref="M15:M27" si="4">SUM(K15:L15)</f>
        <v>101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20" t="s">
        <v>483</v>
      </c>
      <c r="C16" s="15" t="s">
        <v>364</v>
      </c>
      <c r="D16" s="16">
        <v>45931</v>
      </c>
      <c r="E16" s="17" t="s">
        <v>484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31</v>
      </c>
      <c r="K16" s="27">
        <v>70</v>
      </c>
      <c r="L16" s="27">
        <f t="shared" si="3"/>
        <v>31</v>
      </c>
      <c r="M16" s="27">
        <f t="shared" si="4"/>
        <v>101</v>
      </c>
      <c r="N16" s="28"/>
      <c r="O16" s="28" t="s">
        <v>175</v>
      </c>
    </row>
    <row r="17" s="1" customFormat="1" ht="24" customHeight="1" spans="1:15">
      <c r="A17" s="13">
        <f t="shared" si="0"/>
        <v>15</v>
      </c>
      <c r="B17" s="20" t="s">
        <v>485</v>
      </c>
      <c r="C17" s="15" t="s">
        <v>442</v>
      </c>
      <c r="D17" s="16">
        <v>45931</v>
      </c>
      <c r="E17" s="77" t="s">
        <v>486</v>
      </c>
      <c r="F17" s="18" t="str">
        <f t="shared" si="1"/>
        <v>女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31</v>
      </c>
      <c r="K17" s="27">
        <v>70</v>
      </c>
      <c r="L17" s="27">
        <f t="shared" si="3"/>
        <v>31</v>
      </c>
      <c r="M17" s="27">
        <f t="shared" si="4"/>
        <v>101</v>
      </c>
      <c r="N17" s="28"/>
      <c r="O17" s="28" t="s">
        <v>427</v>
      </c>
    </row>
    <row r="18" s="1" customFormat="1" ht="24" customHeight="1" spans="1:15">
      <c r="A18" s="13">
        <f t="shared" si="0"/>
        <v>16</v>
      </c>
      <c r="B18" s="20" t="s">
        <v>487</v>
      </c>
      <c r="C18" s="15" t="s">
        <v>442</v>
      </c>
      <c r="D18" s="16">
        <v>45931</v>
      </c>
      <c r="E18" s="77" t="s">
        <v>488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31</v>
      </c>
      <c r="K18" s="27">
        <v>70</v>
      </c>
      <c r="L18" s="27">
        <f t="shared" si="3"/>
        <v>31</v>
      </c>
      <c r="M18" s="27">
        <f t="shared" si="4"/>
        <v>101</v>
      </c>
      <c r="N18" s="28"/>
      <c r="O18" s="28" t="s">
        <v>427</v>
      </c>
    </row>
    <row r="19" s="1" customFormat="1" ht="24" customHeight="1" spans="1:15">
      <c r="A19" s="13">
        <f t="shared" si="0"/>
        <v>17</v>
      </c>
      <c r="B19" s="20" t="s">
        <v>489</v>
      </c>
      <c r="C19" s="15" t="s">
        <v>364</v>
      </c>
      <c r="D19" s="16">
        <v>45931</v>
      </c>
      <c r="E19" s="77" t="s">
        <v>490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31</v>
      </c>
      <c r="K19" s="27">
        <v>70</v>
      </c>
      <c r="L19" s="27">
        <f t="shared" si="3"/>
        <v>31</v>
      </c>
      <c r="M19" s="27">
        <f t="shared" si="4"/>
        <v>101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491</v>
      </c>
      <c r="C20" s="15" t="s">
        <v>364</v>
      </c>
      <c r="D20" s="16">
        <v>45931</v>
      </c>
      <c r="E20" s="77" t="s">
        <v>492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/>
      <c r="I20" s="19" t="s">
        <v>198</v>
      </c>
      <c r="J20" s="26">
        <f t="shared" si="2"/>
        <v>31</v>
      </c>
      <c r="K20" s="27">
        <v>70</v>
      </c>
      <c r="L20" s="27">
        <f t="shared" si="3"/>
        <v>31</v>
      </c>
      <c r="M20" s="27">
        <f t="shared" si="4"/>
        <v>101</v>
      </c>
      <c r="N20" s="28"/>
      <c r="O20" s="28" t="s">
        <v>175</v>
      </c>
    </row>
    <row r="21" s="1" customFormat="1" ht="24" customHeight="1" spans="1:15">
      <c r="A21" s="13">
        <f t="shared" si="0"/>
        <v>19</v>
      </c>
      <c r="B21" s="20" t="s">
        <v>493</v>
      </c>
      <c r="C21" s="15" t="s">
        <v>400</v>
      </c>
      <c r="D21" s="16">
        <v>45931</v>
      </c>
      <c r="E21" s="77" t="s">
        <v>494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/>
      <c r="I21" s="19" t="s">
        <v>198</v>
      </c>
      <c r="J21" s="26">
        <f t="shared" si="2"/>
        <v>31</v>
      </c>
      <c r="K21" s="27">
        <v>70</v>
      </c>
      <c r="L21" s="27">
        <f t="shared" si="3"/>
        <v>31</v>
      </c>
      <c r="M21" s="27">
        <f t="shared" si="4"/>
        <v>101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20" t="s">
        <v>495</v>
      </c>
      <c r="C22" s="15" t="s">
        <v>442</v>
      </c>
      <c r="D22" s="16">
        <v>45931</v>
      </c>
      <c r="E22" s="77" t="s">
        <v>496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/>
      <c r="I22" s="19" t="s">
        <v>198</v>
      </c>
      <c r="J22" s="26">
        <f t="shared" si="2"/>
        <v>31</v>
      </c>
      <c r="K22" s="27">
        <v>70</v>
      </c>
      <c r="L22" s="27">
        <f t="shared" si="3"/>
        <v>31</v>
      </c>
      <c r="M22" s="27">
        <f t="shared" si="4"/>
        <v>101</v>
      </c>
      <c r="N22" s="28"/>
      <c r="O22" s="28" t="s">
        <v>427</v>
      </c>
    </row>
    <row r="23" s="1" customFormat="1" ht="24" customHeight="1" spans="1:15">
      <c r="A23" s="13">
        <f>ROW()-2</f>
        <v>21</v>
      </c>
      <c r="B23" s="20" t="s">
        <v>499</v>
      </c>
      <c r="C23" s="15" t="s">
        <v>400</v>
      </c>
      <c r="D23" s="16">
        <v>45931</v>
      </c>
      <c r="E23" s="77" t="s">
        <v>500</v>
      </c>
      <c r="F23" s="18" t="str">
        <f>IF(MOD(MID(E23,17,1),2)=0,"女","男")</f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/>
      <c r="I23" s="19" t="s">
        <v>198</v>
      </c>
      <c r="J23" s="26">
        <f>DAY(EOMONTH(D23,0))-DAY(D23)+1</f>
        <v>31</v>
      </c>
      <c r="K23" s="27">
        <v>70</v>
      </c>
      <c r="L23" s="27">
        <f>IF(H23="",30/30*J23,0)</f>
        <v>31</v>
      </c>
      <c r="M23" s="27">
        <f>SUM(K23:L23)</f>
        <v>101</v>
      </c>
      <c r="N23" s="28"/>
      <c r="O23" s="28" t="s">
        <v>176</v>
      </c>
    </row>
    <row r="24" s="1" customFormat="1" ht="24" customHeight="1" spans="1:15">
      <c r="A24" s="13">
        <f>ROW()-2</f>
        <v>22</v>
      </c>
      <c r="B24" s="20" t="s">
        <v>501</v>
      </c>
      <c r="C24" s="15" t="s">
        <v>502</v>
      </c>
      <c r="D24" s="16">
        <v>45931</v>
      </c>
      <c r="E24" s="77" t="s">
        <v>503</v>
      </c>
      <c r="F24" s="18" t="str">
        <f>IF(MOD(MID(E24,17,1),2)=0,"女","男")</f>
        <v>女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/>
      <c r="I24" s="19" t="s">
        <v>198</v>
      </c>
      <c r="J24" s="26">
        <f>DAY(EOMONTH(D24,0))-DAY(D24)+1</f>
        <v>31</v>
      </c>
      <c r="K24" s="27">
        <v>70</v>
      </c>
      <c r="L24" s="27">
        <f>IF(H24="",30/30*J24,0)</f>
        <v>31</v>
      </c>
      <c r="M24" s="27">
        <f>SUM(K24:L24)</f>
        <v>101</v>
      </c>
      <c r="N24" s="28"/>
      <c r="O24" s="28" t="s">
        <v>175</v>
      </c>
    </row>
    <row r="25" s="1" customFormat="1" ht="24" customHeight="1" spans="1:15">
      <c r="A25" s="13">
        <f>ROW()-2</f>
        <v>23</v>
      </c>
      <c r="B25" s="20" t="s">
        <v>504</v>
      </c>
      <c r="C25" s="15" t="s">
        <v>400</v>
      </c>
      <c r="D25" s="16">
        <v>45931</v>
      </c>
      <c r="E25" s="17" t="s">
        <v>505</v>
      </c>
      <c r="F25" s="18" t="str">
        <f>IF(MOD(MID(E25,17,1),2)=0,"女","男")</f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/>
      <c r="I25" s="19" t="s">
        <v>198</v>
      </c>
      <c r="J25" s="26">
        <f>DAY(EOMONTH(D25,0))-DAY(D25)+1</f>
        <v>31</v>
      </c>
      <c r="K25" s="27">
        <v>70</v>
      </c>
      <c r="L25" s="27">
        <f>IF(H25="",30/30*J25,0)</f>
        <v>31</v>
      </c>
      <c r="M25" s="27">
        <f>SUM(K25:L25)</f>
        <v>101</v>
      </c>
      <c r="N25" s="28"/>
      <c r="O25" s="28" t="s">
        <v>176</v>
      </c>
    </row>
    <row r="26" s="1" customFormat="1" ht="24" customHeight="1" spans="1:15">
      <c r="A26" s="13">
        <f>ROW()-2</f>
        <v>24</v>
      </c>
      <c r="B26" s="20" t="s">
        <v>506</v>
      </c>
      <c r="C26" s="15" t="s">
        <v>409</v>
      </c>
      <c r="D26" s="16">
        <v>45931</v>
      </c>
      <c r="E26" s="17" t="s">
        <v>507</v>
      </c>
      <c r="F26" s="18" t="str">
        <f>IF(MOD(MID(E26,17,1),2)=0,"女","男")</f>
        <v>男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/>
      <c r="I26" s="19" t="s">
        <v>198</v>
      </c>
      <c r="J26" s="26">
        <f>DAY(EOMONTH(D26,0))-DAY(D26)+1</f>
        <v>31</v>
      </c>
      <c r="K26" s="27">
        <v>70</v>
      </c>
      <c r="L26" s="27">
        <f>IF(H26="",30/30*J26,0)</f>
        <v>31</v>
      </c>
      <c r="M26" s="27">
        <f>SUM(K26:L26)</f>
        <v>101</v>
      </c>
      <c r="N26" s="28"/>
      <c r="O26" s="28" t="s">
        <v>176</v>
      </c>
    </row>
    <row r="27" s="1" customFormat="1" ht="24" customHeight="1" spans="1:15">
      <c r="A27" s="13">
        <f>ROW()-2</f>
        <v>25</v>
      </c>
      <c r="B27" s="20" t="s">
        <v>508</v>
      </c>
      <c r="C27" s="15" t="s">
        <v>400</v>
      </c>
      <c r="D27" s="16">
        <v>45931</v>
      </c>
      <c r="E27" s="77" t="s">
        <v>509</v>
      </c>
      <c r="F27" s="18" t="str">
        <f>IF(MOD(MID(E27,17,1),2)=0,"女","男")</f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/>
      <c r="I27" s="19" t="s">
        <v>198</v>
      </c>
      <c r="J27" s="26">
        <f>DAY(EOMONTH(D27,0))-DAY(D27)+1</f>
        <v>31</v>
      </c>
      <c r="K27" s="27">
        <v>70</v>
      </c>
      <c r="L27" s="27">
        <f>IF(H27="",30/30*J27,0)</f>
        <v>31</v>
      </c>
      <c r="M27" s="27">
        <f>SUM(K27:L27)</f>
        <v>101</v>
      </c>
      <c r="N27" s="28"/>
      <c r="O27" s="28" t="s">
        <v>176</v>
      </c>
    </row>
    <row r="28" s="1" customFormat="1" ht="24" customHeight="1" spans="1:15">
      <c r="A28" s="13">
        <f>ROW()-2</f>
        <v>26</v>
      </c>
      <c r="B28" s="20" t="s">
        <v>512</v>
      </c>
      <c r="C28" s="15" t="s">
        <v>502</v>
      </c>
      <c r="D28" s="16">
        <v>45931</v>
      </c>
      <c r="E28" s="77" t="s">
        <v>513</v>
      </c>
      <c r="F28" s="18" t="str">
        <f>IF(MOD(MID(E28,17,1),2)=0,"女","男")</f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/>
      <c r="I28" s="19" t="s">
        <v>198</v>
      </c>
      <c r="J28" s="26">
        <f>DAY(EOMONTH(D28,0))-DAY(D28)+1</f>
        <v>31</v>
      </c>
      <c r="K28" s="27">
        <v>70</v>
      </c>
      <c r="L28" s="27">
        <f>IF(H28="",30/30*J28,0)</f>
        <v>31</v>
      </c>
      <c r="M28" s="27">
        <f>SUM(K28:L28)</f>
        <v>101</v>
      </c>
      <c r="N28" s="28"/>
      <c r="O28" s="28" t="s">
        <v>175</v>
      </c>
    </row>
    <row r="29" s="1" customFormat="1" ht="24" customHeight="1" spans="1:15">
      <c r="A29" s="13">
        <f>ROW()-2</f>
        <v>27</v>
      </c>
      <c r="B29" s="20" t="s">
        <v>514</v>
      </c>
      <c r="C29" s="15" t="s">
        <v>280</v>
      </c>
      <c r="D29" s="16">
        <v>45931</v>
      </c>
      <c r="E29" s="77" t="s">
        <v>515</v>
      </c>
      <c r="F29" s="18" t="str">
        <f>IF(MOD(MID(E29,17,1),2)=0,"女","男")</f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/>
      <c r="I29" s="19" t="s">
        <v>198</v>
      </c>
      <c r="J29" s="26">
        <f>DAY(EOMONTH(D29,0))-DAY(D29)+1</f>
        <v>31</v>
      </c>
      <c r="K29" s="27">
        <v>70</v>
      </c>
      <c r="L29" s="27">
        <f>IF(H29="",30/30*J29,0)</f>
        <v>31</v>
      </c>
      <c r="M29" s="27">
        <f>SUM(K29:L29)</f>
        <v>101</v>
      </c>
      <c r="N29" s="28"/>
      <c r="O29" s="28" t="s">
        <v>175</v>
      </c>
    </row>
    <row r="30" s="1" customFormat="1" ht="24" customHeight="1" spans="1:15">
      <c r="A30" s="13"/>
      <c r="B30" s="20"/>
      <c r="C30" s="15"/>
      <c r="D30" s="16"/>
      <c r="E30" s="17"/>
      <c r="F30" s="18"/>
      <c r="G30" s="19"/>
      <c r="H30" s="20"/>
      <c r="I30" s="19"/>
      <c r="J30" s="26"/>
      <c r="K30" s="27"/>
      <c r="L30" s="27"/>
      <c r="M30" s="27"/>
      <c r="N30" s="28"/>
      <c r="O30" s="28"/>
    </row>
    <row r="31" s="1" customFormat="1" ht="24" customHeight="1" spans="1:15">
      <c r="A31" s="21" t="s">
        <v>217</v>
      </c>
      <c r="B31" s="22"/>
      <c r="C31" s="23"/>
      <c r="D31" s="22"/>
      <c r="E31" s="22"/>
      <c r="F31" s="22"/>
      <c r="G31" s="22"/>
      <c r="H31" s="22"/>
      <c r="I31" s="22"/>
      <c r="J31" s="29"/>
      <c r="K31" s="27">
        <f>SUM(K3:K30)</f>
        <v>1890</v>
      </c>
      <c r="L31" s="27">
        <f>SUM(L3:L30)</f>
        <v>837</v>
      </c>
      <c r="M31" s="27">
        <f>SUM(M3:M30)</f>
        <v>2727</v>
      </c>
      <c r="N31" s="27">
        <f>SUM(N3:N30)</f>
        <v>0</v>
      </c>
      <c r="O31" s="28"/>
    </row>
    <row r="32" s="1" customFormat="1" ht="24" customHeight="1" spans="1:15">
      <c r="A32" s="21" t="s">
        <v>294</v>
      </c>
      <c r="B32" s="22"/>
      <c r="C32" s="23"/>
      <c r="D32" s="22"/>
      <c r="E32" s="22"/>
      <c r="F32" s="22"/>
      <c r="G32" s="22"/>
      <c r="H32" s="22"/>
      <c r="I32" s="22"/>
      <c r="J32" s="29"/>
      <c r="K32" s="30"/>
      <c r="L32" s="31">
        <v>0.06</v>
      </c>
      <c r="M32" s="28">
        <f>M31*L32+M31</f>
        <v>2890.62</v>
      </c>
      <c r="N32" s="28"/>
      <c r="O32" s="28"/>
    </row>
    <row r="33" s="1" customFormat="1" ht="24" customHeight="1" spans="2:11">
      <c r="B33" s="2"/>
      <c r="C33" s="3"/>
      <c r="E33"/>
      <c r="I33" s="5"/>
      <c r="J33" s="5"/>
      <c r="K33" s="5"/>
    </row>
    <row r="34" s="1" customFormat="1" ht="24" customHeight="1" spans="2:11">
      <c r="B34" s="2"/>
      <c r="C34" s="3"/>
      <c r="E34"/>
      <c r="I34" s="5"/>
      <c r="J34" s="5"/>
      <c r="K34" s="5"/>
    </row>
    <row r="35" s="1" customFormat="1" ht="24" customHeight="1" spans="2:11">
      <c r="B35" s="2"/>
      <c r="C35" s="24"/>
      <c r="D35"/>
      <c r="E35"/>
      <c r="I35" s="5"/>
      <c r="J35" s="5"/>
      <c r="K35" s="5"/>
    </row>
    <row r="36" s="1" customFormat="1" ht="24" customHeight="1" spans="2:11">
      <c r="B36" s="2"/>
      <c r="C36" s="24"/>
      <c r="D36"/>
      <c r="E36"/>
      <c r="I36" s="5"/>
      <c r="J36" s="5"/>
      <c r="K36" s="5"/>
    </row>
    <row r="37" s="1" customFormat="1" ht="24" customHeight="1" spans="2:11">
      <c r="B37" s="2"/>
      <c r="C37" s="24"/>
      <c r="D37"/>
      <c r="E37"/>
      <c r="I37" s="5"/>
      <c r="J37" s="5"/>
      <c r="K37" s="5"/>
    </row>
    <row r="38" s="1" customFormat="1" ht="24" customHeight="1" spans="2:13">
      <c r="B38" s="2"/>
      <c r="C38" s="24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 s="24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24"/>
      <c r="D47"/>
      <c r="E47"/>
      <c r="F47"/>
      <c r="G47"/>
      <c r="K47" s="5"/>
      <c r="L47" s="5"/>
      <c r="M47" s="5"/>
    </row>
    <row r="48" s="1" customFormat="1" ht="24" customHeight="1" spans="2:13">
      <c r="B48" s="2"/>
      <c r="C48" s="3"/>
      <c r="E48"/>
      <c r="F48"/>
      <c r="G48"/>
      <c r="K48" s="5"/>
      <c r="L48" s="5"/>
      <c r="M48" s="5"/>
    </row>
    <row r="49" s="1" customFormat="1" ht="24" customHeight="1" spans="2:13">
      <c r="B49" s="2"/>
      <c r="C49" s="3"/>
      <c r="E49" s="4"/>
      <c r="K49" s="5"/>
      <c r="L49" s="5"/>
      <c r="M49" s="5"/>
    </row>
    <row r="50" s="1" customFormat="1" ht="24" customHeight="1" spans="2:13">
      <c r="B50" s="2"/>
      <c r="C50" s="3"/>
      <c r="E50" s="4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4" customHeight="1" spans="2:13">
      <c r="B69" s="2"/>
      <c r="C69" s="3"/>
      <c r="E69" s="4"/>
      <c r="K69" s="5"/>
      <c r="L69" s="5"/>
      <c r="M69" s="5"/>
    </row>
    <row r="70" s="1" customFormat="1" ht="24" customHeight="1" spans="2:13">
      <c r="B70" s="2"/>
      <c r="C70" s="3"/>
      <c r="E70" s="4"/>
      <c r="K70" s="5"/>
      <c r="L70" s="5"/>
      <c r="M70" s="5"/>
    </row>
    <row r="71" s="1" customFormat="1" ht="24" customHeight="1" spans="2:13">
      <c r="B71" s="2"/>
      <c r="C71" s="3"/>
      <c r="E71" s="4"/>
      <c r="K71" s="5"/>
      <c r="L71" s="5"/>
      <c r="M71" s="5"/>
    </row>
    <row r="72" s="1" customFormat="1" ht="24" customHeight="1" spans="2:13">
      <c r="B72" s="2"/>
      <c r="C72" s="3"/>
      <c r="E72" s="4"/>
      <c r="K72" s="5"/>
      <c r="L72" s="5"/>
      <c r="M72" s="5"/>
    </row>
    <row r="73" s="1" customFormat="1" ht="24" customHeight="1" spans="2:13">
      <c r="B73" s="2"/>
      <c r="C73" s="3"/>
      <c r="E73" s="4"/>
      <c r="K73" s="5"/>
      <c r="L73" s="5"/>
      <c r="M73" s="5"/>
    </row>
    <row r="74" s="1" customFormat="1" ht="24" customHeight="1" spans="2:13">
      <c r="B74" s="2"/>
      <c r="C74" s="3"/>
      <c r="E74" s="4"/>
      <c r="K74" s="5"/>
      <c r="L74" s="5"/>
      <c r="M74" s="5"/>
    </row>
    <row r="75" s="1" customFormat="1" ht="24" customHeight="1" spans="2:13">
      <c r="B75" s="2"/>
      <c r="C75" s="3"/>
      <c r="E75" s="4"/>
      <c r="K75" s="5"/>
      <c r="L75" s="5"/>
      <c r="M75" s="5"/>
    </row>
    <row r="76" s="1" customFormat="1" ht="24" customHeight="1" spans="2:13">
      <c r="B76" s="2"/>
      <c r="C76" s="3"/>
      <c r="E76" s="4"/>
      <c r="K76" s="5"/>
      <c r="L76" s="5"/>
      <c r="M76" s="5"/>
    </row>
    <row r="77" s="1" customFormat="1" ht="24" customHeight="1" spans="2:13">
      <c r="B77" s="2"/>
      <c r="C77" s="3"/>
      <c r="E77" s="4"/>
      <c r="K77" s="5"/>
      <c r="L77" s="5"/>
      <c r="M77" s="5"/>
    </row>
    <row r="78" s="1" customFormat="1" ht="24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  <row r="87" s="1" customFormat="1" ht="23" customHeight="1" spans="2:13">
      <c r="B87" s="2"/>
      <c r="C87" s="3"/>
      <c r="E87" s="4"/>
      <c r="K87" s="5"/>
      <c r="L87" s="5"/>
      <c r="M87" s="5"/>
    </row>
    <row r="88" s="1" customFormat="1" ht="23" customHeight="1" spans="2:13">
      <c r="B88" s="2"/>
      <c r="C88" s="3"/>
      <c r="E88" s="4"/>
      <c r="K88" s="5"/>
      <c r="L88" s="5"/>
      <c r="M88" s="5"/>
    </row>
    <row r="89" s="1" customFormat="1" ht="23" customHeight="1" spans="2:13">
      <c r="B89" s="2"/>
      <c r="C89" s="3"/>
      <c r="D89" s="1"/>
      <c r="E89" s="4"/>
      <c r="F89" s="1"/>
      <c r="G89" s="1"/>
      <c r="H89" s="1"/>
      <c r="I89" s="1"/>
      <c r="J89" s="1"/>
      <c r="K89" s="5"/>
      <c r="L89" s="5"/>
      <c r="M89" s="5"/>
    </row>
    <row r="90" s="1" customFormat="1" ht="23" customHeight="1" spans="2:13">
      <c r="B90" s="2"/>
      <c r="C90" s="3"/>
      <c r="D90" s="1"/>
      <c r="E90" s="4"/>
      <c r="F90" s="1"/>
      <c r="G90" s="1"/>
      <c r="H90" s="1"/>
      <c r="I90" s="1"/>
      <c r="J90" s="1"/>
      <c r="K90" s="5"/>
      <c r="L90" s="5"/>
      <c r="M90" s="5"/>
    </row>
    <row r="91" s="1" customFormat="1" ht="23" customHeight="1" spans="2:13">
      <c r="B91" s="2"/>
      <c r="C91" s="3"/>
      <c r="D91" s="1"/>
      <c r="E91" s="4"/>
      <c r="F91" s="1"/>
      <c r="G91" s="1"/>
      <c r="H91" s="1"/>
      <c r="I91" s="1"/>
      <c r="J91" s="1"/>
      <c r="K91" s="5"/>
      <c r="L91" s="5"/>
      <c r="M91" s="5"/>
    </row>
    <row r="92" s="1" customFormat="1" ht="23" customHeight="1" spans="2:13">
      <c r="B92" s="2"/>
      <c r="C92" s="3"/>
      <c r="D92" s="1"/>
      <c r="E92" s="4"/>
      <c r="F92" s="1"/>
      <c r="G92" s="1"/>
      <c r="H92" s="1"/>
      <c r="I92" s="1"/>
      <c r="J92" s="1"/>
      <c r="K92" s="5"/>
      <c r="L92" s="5"/>
      <c r="M92" s="5"/>
    </row>
    <row r="93" s="1" customFormat="1" ht="23" customHeight="1" spans="2:13">
      <c r="B93" s="2"/>
      <c r="C93" s="3"/>
      <c r="D93" s="1"/>
      <c r="E93" s="4"/>
      <c r="F93" s="1"/>
      <c r="G93" s="1"/>
      <c r="H93" s="1"/>
      <c r="I93" s="1"/>
      <c r="J93" s="1"/>
      <c r="K93" s="5"/>
      <c r="L93" s="5"/>
      <c r="M93" s="5"/>
    </row>
    <row r="94" s="1" customFormat="1" ht="23" customHeight="1" spans="2:13">
      <c r="B94" s="2"/>
      <c r="C94" s="3"/>
      <c r="D94" s="1"/>
      <c r="E94" s="4"/>
      <c r="F94" s="1"/>
      <c r="G94" s="1"/>
      <c r="H94" s="1"/>
      <c r="I94" s="1"/>
      <c r="J94" s="1"/>
      <c r="K94" s="5"/>
      <c r="L94" s="5"/>
      <c r="M94" s="5"/>
    </row>
    <row r="95" s="1" customFormat="1" ht="23" customHeight="1" spans="2:13">
      <c r="B95" s="2"/>
      <c r="C95" s="3"/>
      <c r="D95" s="1"/>
      <c r="E95" s="4"/>
      <c r="F95" s="1"/>
      <c r="G95" s="1"/>
      <c r="H95" s="1"/>
      <c r="I95" s="1"/>
      <c r="J95" s="1"/>
      <c r="K95" s="5"/>
      <c r="L95" s="5"/>
      <c r="M95" s="5"/>
    </row>
    <row r="96" s="1" customFormat="1" ht="23" customHeight="1" spans="2:13">
      <c r="B96" s="2"/>
      <c r="C96" s="3"/>
      <c r="D96" s="1"/>
      <c r="E96" s="4"/>
      <c r="F96" s="1"/>
      <c r="G96" s="1"/>
      <c r="H96" s="1"/>
      <c r="I96" s="1"/>
      <c r="J96" s="1"/>
      <c r="K96" s="5"/>
      <c r="L96" s="5"/>
      <c r="M96" s="5"/>
    </row>
  </sheetData>
  <mergeCells count="3">
    <mergeCell ref="A1:O1"/>
    <mergeCell ref="A31:J31"/>
    <mergeCell ref="A32:J32"/>
  </mergeCells>
  <conditionalFormatting sqref="H3">
    <cfRule type="duplicateValues" dxfId="0" priority="27"/>
    <cfRule type="duplicateValues" dxfId="1" priority="26"/>
    <cfRule type="duplicateValues" dxfId="0" priority="25"/>
  </conditionalFormatting>
  <conditionalFormatting sqref="B27">
    <cfRule type="duplicateValues" dxfId="0" priority="1"/>
    <cfRule type="duplicateValues" dxfId="0" priority="6"/>
    <cfRule type="duplicateValues" dxfId="0" priority="8"/>
    <cfRule type="duplicateValues" dxfId="1" priority="9"/>
    <cfRule type="duplicateValues" dxfId="0" priority="10"/>
    <cfRule type="duplicateValues" dxfId="0" priority="2"/>
  </conditionalFormatting>
  <conditionalFormatting sqref="E27">
    <cfRule type="duplicateValues" dxfId="0" priority="7"/>
  </conditionalFormatting>
  <conditionalFormatting sqref="H4:H30">
    <cfRule type="duplicateValues" dxfId="0" priority="20"/>
    <cfRule type="duplicateValues" dxfId="1" priority="21"/>
    <cfRule type="duplicateValues" dxfId="0" priority="22"/>
  </conditionalFormatting>
  <conditionalFormatting sqref="B1:B2 B33:B1048576">
    <cfRule type="duplicateValues" dxfId="0" priority="33"/>
  </conditionalFormatting>
  <conditionalFormatting sqref="B1:B2 H1:H2 H33:H1048576 B33:B1048576">
    <cfRule type="duplicateValues" dxfId="0" priority="32"/>
  </conditionalFormatting>
  <conditionalFormatting sqref="H1:H2 B1:B2 B33:B1048576 H33:H1048576">
    <cfRule type="duplicateValues" dxfId="0" priority="31"/>
  </conditionalFormatting>
  <conditionalFormatting sqref="B1:B26 B28:B1048576">
    <cfRule type="duplicateValues" dxfId="2" priority="11"/>
    <cfRule type="duplicateValues" dxfId="0" priority="18"/>
  </conditionalFormatting>
  <conditionalFormatting sqref="H$1:H$1048576 B28:B1048576 B1:B26">
    <cfRule type="duplicateValues" dxfId="0" priority="19"/>
  </conditionalFormatting>
  <conditionalFormatting sqref="H2 B2 F33:F37 B33:B1048576 H38:H1048576">
    <cfRule type="duplicateValues" dxfId="0" priority="37"/>
  </conditionalFormatting>
  <conditionalFormatting sqref="B2 H2 F33:F37 H38:H1048576 B33:B1048576">
    <cfRule type="duplicateValues" dxfId="0" priority="36"/>
  </conditionalFormatting>
  <conditionalFormatting sqref="H2 B2 F33:F37 H38:H1048576 B33:B1048576">
    <cfRule type="duplicateValues" dxfId="0" priority="35"/>
  </conditionalFormatting>
  <conditionalFormatting sqref="B2 B33:B1048576">
    <cfRule type="duplicateValues" dxfId="0" priority="34"/>
  </conditionalFormatting>
  <conditionalFormatting sqref="B3:B26 B28:B30">
    <cfRule type="duplicateValues" dxfId="0" priority="28"/>
    <cfRule type="duplicateValues" dxfId="1" priority="29"/>
    <cfRule type="duplicateValues" dxfId="0" priority="30"/>
  </conditionalFormatting>
  <conditionalFormatting sqref="H3 B3:B26 B28:B30">
    <cfRule type="duplicateValues" dxfId="0" priority="23"/>
  </conditionalFormatting>
  <conditionalFormatting sqref="E3:E26 E28:E30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"/>
  <sheetViews>
    <sheetView showGridLines="0" workbookViewId="0">
      <selection activeCell="P14" sqref="P14"/>
    </sheetView>
  </sheetViews>
  <sheetFormatPr defaultColWidth="9" defaultRowHeight="14.25"/>
  <cols>
    <col min="1" max="1" width="26.125" style="51"/>
    <col min="2" max="2" width="10.25" customWidth="1"/>
    <col min="3" max="5" width="6.5" customWidth="1"/>
    <col min="6" max="6" width="6.5" style="51" customWidth="1"/>
    <col min="7" max="13" width="6.5" customWidth="1"/>
    <col min="14" max="14" width="13.625"/>
  </cols>
  <sheetData>
    <row r="1" s="50" customFormat="1" ht="24" customHeight="1" spans="1:13">
      <c r="A1" s="52" t="s">
        <v>161</v>
      </c>
      <c r="B1" s="53" t="s">
        <v>162</v>
      </c>
      <c r="C1" s="53" t="s">
        <v>163</v>
      </c>
      <c r="D1" s="53" t="s">
        <v>164</v>
      </c>
      <c r="E1" s="53" t="s">
        <v>165</v>
      </c>
      <c r="F1" s="53" t="s">
        <v>166</v>
      </c>
      <c r="G1" s="53" t="s">
        <v>167</v>
      </c>
      <c r="H1" s="53" t="s">
        <v>168</v>
      </c>
      <c r="I1" s="53" t="s">
        <v>169</v>
      </c>
      <c r="J1" s="53" t="s">
        <v>170</v>
      </c>
      <c r="K1" s="53" t="s">
        <v>171</v>
      </c>
      <c r="L1" s="53" t="s">
        <v>172</v>
      </c>
      <c r="M1" s="53" t="s">
        <v>173</v>
      </c>
    </row>
    <row r="2" ht="24" customHeight="1" spans="1:13">
      <c r="A2" s="54" t="s">
        <v>174</v>
      </c>
      <c r="B2" s="55"/>
      <c r="C2" s="56"/>
      <c r="D2" s="56"/>
      <c r="E2" s="57"/>
      <c r="F2" s="58"/>
      <c r="G2" s="57"/>
      <c r="H2" s="57"/>
      <c r="I2" s="57"/>
      <c r="J2" s="57"/>
      <c r="K2" s="57"/>
      <c r="L2" s="57"/>
      <c r="M2" s="57"/>
    </row>
    <row r="3" ht="24" customHeight="1" spans="1:13">
      <c r="A3" s="54" t="s">
        <v>175</v>
      </c>
      <c r="B3" s="55"/>
      <c r="C3" s="56"/>
      <c r="D3" s="56"/>
      <c r="E3" s="57"/>
      <c r="F3" s="58"/>
      <c r="G3" s="57"/>
      <c r="H3" s="57"/>
      <c r="I3" s="57"/>
      <c r="J3" s="57"/>
      <c r="K3" s="57"/>
      <c r="L3" s="57"/>
      <c r="M3" s="57"/>
    </row>
    <row r="4" ht="24" customHeight="1" spans="1:13">
      <c r="A4" s="54" t="s">
        <v>176</v>
      </c>
      <c r="B4" s="55"/>
      <c r="C4" s="56"/>
      <c r="D4" s="56"/>
      <c r="E4" s="57"/>
      <c r="F4" s="58"/>
      <c r="G4" s="57"/>
      <c r="H4" s="57"/>
      <c r="I4" s="57"/>
      <c r="J4" s="57"/>
      <c r="K4" s="57"/>
      <c r="L4" s="57"/>
      <c r="M4" s="57"/>
    </row>
    <row r="5" ht="24" customHeight="1" spans="1:13">
      <c r="A5" s="54" t="s">
        <v>177</v>
      </c>
      <c r="B5" s="55"/>
      <c r="C5" s="57"/>
      <c r="D5" s="56"/>
      <c r="E5" s="57"/>
      <c r="F5" s="58"/>
      <c r="G5" s="57"/>
      <c r="H5" s="57"/>
      <c r="I5" s="57"/>
      <c r="J5" s="57"/>
      <c r="K5" s="57"/>
      <c r="L5" s="57"/>
      <c r="M5" s="57"/>
    </row>
    <row r="6" ht="24" customHeight="1" spans="1:13">
      <c r="A6" s="54" t="s">
        <v>178</v>
      </c>
      <c r="B6" s="59"/>
      <c r="C6" s="60">
        <f>SUM(C2:C5)</f>
        <v>0</v>
      </c>
      <c r="D6" s="61">
        <f>SUM(D2:D5)</f>
        <v>0</v>
      </c>
      <c r="E6" s="61">
        <f>SUM(E2:E5)</f>
        <v>0</v>
      </c>
      <c r="F6" s="61">
        <f>SUM(F2:F5)</f>
        <v>0</v>
      </c>
      <c r="G6" s="61">
        <f>SUM(G2:G5)</f>
        <v>0</v>
      </c>
      <c r="H6" s="61">
        <f t="shared" ref="G6:M6" si="0">SUM(H2:H5)</f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</row>
    <row r="7" ht="31" customHeight="1" spans="1:13">
      <c r="A7" s="62" t="s">
        <v>179</v>
      </c>
      <c r="B7" s="63">
        <f>B6*106%</f>
        <v>0</v>
      </c>
      <c r="C7" s="63">
        <f t="shared" ref="C7:M7" si="1">C6*106%</f>
        <v>0</v>
      </c>
      <c r="D7" s="63">
        <f t="shared" si="1"/>
        <v>0</v>
      </c>
      <c r="E7" s="63">
        <f t="shared" si="1"/>
        <v>0</v>
      </c>
      <c r="F7" s="63">
        <f t="shared" si="1"/>
        <v>0</v>
      </c>
      <c r="G7" s="63">
        <f t="shared" si="1"/>
        <v>0</v>
      </c>
      <c r="H7" s="63">
        <f t="shared" si="1"/>
        <v>0</v>
      </c>
      <c r="I7" s="63">
        <f t="shared" si="1"/>
        <v>0</v>
      </c>
      <c r="J7" s="63">
        <f t="shared" si="1"/>
        <v>0</v>
      </c>
      <c r="K7" s="63">
        <f t="shared" si="1"/>
        <v>0</v>
      </c>
      <c r="L7" s="63">
        <f t="shared" si="1"/>
        <v>0</v>
      </c>
      <c r="M7" s="63">
        <f t="shared" si="1"/>
        <v>0</v>
      </c>
    </row>
    <row r="11" spans="1:1">
      <c r="A11"/>
    </row>
    <row r="12" spans="1:1">
      <c r="A12"/>
    </row>
    <row r="14" spans="1:6">
      <c r="A14"/>
      <c r="F14"/>
    </row>
    <row r="15" spans="1:6">
      <c r="A15"/>
      <c r="F15"/>
    </row>
    <row r="16" spans="1:6">
      <c r="A16"/>
      <c r="F16"/>
    </row>
    <row r="17" spans="1:6">
      <c r="A17"/>
      <c r="F17"/>
    </row>
    <row r="18" spans="1:6">
      <c r="A18"/>
      <c r="F18"/>
    </row>
    <row r="19" spans="1:6">
      <c r="A19"/>
      <c r="F19"/>
    </row>
    <row r="20" spans="1:6">
      <c r="A20"/>
      <c r="F20"/>
    </row>
    <row r="21" spans="1:6">
      <c r="A21"/>
      <c r="F21"/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180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2" si="0">ROW()-2</f>
        <v>1</v>
      </c>
      <c r="B3" s="45" t="s">
        <v>195</v>
      </c>
      <c r="C3" s="35" t="s">
        <v>196</v>
      </c>
      <c r="D3" s="16">
        <v>45642</v>
      </c>
      <c r="E3" s="37" t="s">
        <v>197</v>
      </c>
      <c r="F3" s="18" t="str">
        <f t="shared" ref="F3:F1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>DAY(EOMONTH(D3,0))-DAY(D3)+1</f>
        <v>16</v>
      </c>
      <c r="K3" s="27">
        <v>70</v>
      </c>
      <c r="L3" s="27">
        <f t="shared" ref="L3:L12" si="2">IF(H3="",30/30*J3,0)</f>
        <v>16</v>
      </c>
      <c r="M3" s="27">
        <f t="shared" ref="M3:M12" si="3">SUM(K3:L3)</f>
        <v>86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45" t="s">
        <v>199</v>
      </c>
      <c r="C4" s="35" t="s">
        <v>196</v>
      </c>
      <c r="D4" s="16">
        <v>45642</v>
      </c>
      <c r="E4" s="37" t="s">
        <v>200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 t="shared" ref="J3:J12" si="4">DAY(EOMONTH(D4,0))-DAY(D4)+1</f>
        <v>16</v>
      </c>
      <c r="K4" s="27">
        <v>70</v>
      </c>
      <c r="L4" s="27">
        <f t="shared" si="2"/>
        <v>16</v>
      </c>
      <c r="M4" s="27">
        <f t="shared" si="3"/>
        <v>86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45" t="s">
        <v>201</v>
      </c>
      <c r="C5" s="35" t="s">
        <v>196</v>
      </c>
      <c r="D5" s="16">
        <v>45647</v>
      </c>
      <c r="E5" s="76" t="s">
        <v>202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4"/>
        <v>11</v>
      </c>
      <c r="K5" s="27">
        <v>70</v>
      </c>
      <c r="L5" s="27">
        <f t="shared" si="2"/>
        <v>11</v>
      </c>
      <c r="M5" s="27">
        <f t="shared" si="3"/>
        <v>81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45" t="s">
        <v>203</v>
      </c>
      <c r="C6" s="35" t="s">
        <v>196</v>
      </c>
      <c r="D6" s="16">
        <v>45647</v>
      </c>
      <c r="E6" s="37" t="s">
        <v>204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4"/>
        <v>11</v>
      </c>
      <c r="K6" s="27">
        <v>70</v>
      </c>
      <c r="L6" s="27">
        <f t="shared" si="2"/>
        <v>11</v>
      </c>
      <c r="M6" s="27">
        <f t="shared" si="3"/>
        <v>81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45" t="s">
        <v>205</v>
      </c>
      <c r="C7" s="35" t="s">
        <v>196</v>
      </c>
      <c r="D7" s="16">
        <v>45650</v>
      </c>
      <c r="E7" s="37" t="s">
        <v>206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4"/>
        <v>8</v>
      </c>
      <c r="K7" s="27">
        <v>70</v>
      </c>
      <c r="L7" s="27">
        <f t="shared" si="2"/>
        <v>8</v>
      </c>
      <c r="M7" s="27">
        <f t="shared" si="3"/>
        <v>78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45" t="s">
        <v>207</v>
      </c>
      <c r="C8" s="35" t="s">
        <v>196</v>
      </c>
      <c r="D8" s="16">
        <v>45650</v>
      </c>
      <c r="E8" s="76" t="s">
        <v>208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4"/>
        <v>8</v>
      </c>
      <c r="K8" s="27">
        <v>70</v>
      </c>
      <c r="L8" s="27">
        <f t="shared" si="2"/>
        <v>8</v>
      </c>
      <c r="M8" s="27">
        <f t="shared" si="3"/>
        <v>78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45" t="s">
        <v>209</v>
      </c>
      <c r="C9" s="35" t="s">
        <v>196</v>
      </c>
      <c r="D9" s="16">
        <v>45651</v>
      </c>
      <c r="E9" s="76" t="s">
        <v>210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4"/>
        <v>7</v>
      </c>
      <c r="K9" s="27">
        <v>70</v>
      </c>
      <c r="L9" s="27">
        <f t="shared" si="2"/>
        <v>7</v>
      </c>
      <c r="M9" s="27">
        <f t="shared" si="3"/>
        <v>77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45" t="s">
        <v>211</v>
      </c>
      <c r="C10" s="35" t="s">
        <v>196</v>
      </c>
      <c r="D10" s="16">
        <v>45651</v>
      </c>
      <c r="E10" s="17" t="s">
        <v>212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4"/>
        <v>7</v>
      </c>
      <c r="K10" s="27">
        <v>70</v>
      </c>
      <c r="L10" s="27">
        <f t="shared" si="2"/>
        <v>7</v>
      </c>
      <c r="M10" s="27">
        <f t="shared" si="3"/>
        <v>77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45" t="s">
        <v>213</v>
      </c>
      <c r="C11" s="35" t="s">
        <v>196</v>
      </c>
      <c r="D11" s="16">
        <v>45651</v>
      </c>
      <c r="E11" s="17" t="s">
        <v>214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4"/>
        <v>7</v>
      </c>
      <c r="K11" s="27">
        <v>70</v>
      </c>
      <c r="L11" s="27">
        <f t="shared" si="2"/>
        <v>7</v>
      </c>
      <c r="M11" s="27">
        <f t="shared" si="3"/>
        <v>77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215</v>
      </c>
      <c r="C12" s="35" t="s">
        <v>196</v>
      </c>
      <c r="D12" s="16">
        <v>45652</v>
      </c>
      <c r="E12" s="17" t="s">
        <v>216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4"/>
        <v>6</v>
      </c>
      <c r="K12" s="27">
        <v>70</v>
      </c>
      <c r="L12" s="27">
        <f t="shared" si="2"/>
        <v>6</v>
      </c>
      <c r="M12" s="27">
        <f t="shared" si="3"/>
        <v>76</v>
      </c>
      <c r="N12" s="28"/>
      <c r="O12" s="28" t="s">
        <v>176</v>
      </c>
    </row>
    <row r="13" s="1" customFormat="1" ht="24" customHeight="1" spans="1:15">
      <c r="A13" s="13" t="s">
        <v>217</v>
      </c>
      <c r="B13" s="46"/>
      <c r="C13" s="47"/>
      <c r="D13" s="16"/>
      <c r="E13" s="48"/>
      <c r="F13" s="18"/>
      <c r="G13" s="19"/>
      <c r="H13" s="26"/>
      <c r="I13" s="19"/>
      <c r="J13" s="49"/>
      <c r="K13" s="27">
        <f>SUM(K3:K12)</f>
        <v>700</v>
      </c>
      <c r="L13" s="27">
        <f t="shared" ref="K13:M13" si="5">SUM(L3:L12)</f>
        <v>97</v>
      </c>
      <c r="M13" s="27">
        <f t="shared" si="5"/>
        <v>797</v>
      </c>
      <c r="N13" s="28"/>
      <c r="O13" s="28"/>
    </row>
    <row r="14" s="1" customFormat="1" ht="24" customHeight="1" spans="2:13">
      <c r="B14" s="2"/>
      <c r="E14"/>
      <c r="K14" s="5"/>
      <c r="L14" s="5"/>
      <c r="M14" s="5"/>
    </row>
    <row r="15" s="1" customFormat="1" ht="24" customHeight="1" spans="2:13">
      <c r="B15" s="2"/>
      <c r="E15"/>
      <c r="K15" s="5"/>
      <c r="L15" s="5"/>
      <c r="M15" s="5"/>
    </row>
    <row r="16" s="1" customFormat="1" ht="24" customHeight="1" spans="2:11">
      <c r="B16" s="2"/>
      <c r="E16"/>
      <c r="I16" s="5"/>
      <c r="J16" s="5"/>
      <c r="K16" s="5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3" customHeight="1" spans="2:13">
      <c r="B51" s="2"/>
      <c r="E51" s="4"/>
      <c r="K51" s="5"/>
      <c r="L51" s="5"/>
      <c r="M51" s="5"/>
    </row>
    <row r="52" s="1" customFormat="1" ht="23" customHeight="1" spans="2:13">
      <c r="B52" s="2"/>
      <c r="E52" s="4"/>
      <c r="K52" s="5"/>
      <c r="L52" s="5"/>
      <c r="M52" s="5"/>
    </row>
    <row r="53" s="1" customFormat="1" ht="23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46"/>
    <cfRule type="duplicateValues" dxfId="1" priority="38"/>
    <cfRule type="duplicateValues" dxfId="0" priority="37"/>
  </conditionalFormatting>
  <conditionalFormatting sqref="E12">
    <cfRule type="duplicateValues" dxfId="0" priority="1"/>
  </conditionalFormatting>
  <conditionalFormatting sqref="E13">
    <cfRule type="duplicateValues" dxfId="0" priority="66"/>
  </conditionalFormatting>
  <conditionalFormatting sqref="H13">
    <cfRule type="duplicateValues" dxfId="0" priority="70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63"/>
    <cfRule type="duplicateValues" dxfId="1" priority="56"/>
    <cfRule type="duplicateValues" dxfId="0" priority="55"/>
  </conditionalFormatting>
  <conditionalFormatting sqref="B1:B2 B13:B1048576">
    <cfRule type="duplicateValues" dxfId="0" priority="49"/>
  </conditionalFormatting>
  <conditionalFormatting sqref="H2 B2 B13:B1048576 H14:H15 H23:H1048576 F16:F22">
    <cfRule type="duplicateValues" dxfId="0" priority="80"/>
  </conditionalFormatting>
  <conditionalFormatting sqref="B2 B13:B1048576">
    <cfRule type="duplicateValues" dxfId="0" priority="79"/>
  </conditionalFormatting>
  <conditionalFormatting sqref="B2 H2 H14:H15 H23:H1048576 B13:B1048576 F16:F22">
    <cfRule type="duplicateValues" dxfId="0" priority="72"/>
  </conditionalFormatting>
  <conditionalFormatting sqref="H2 B2 H13:H15 H23:H1048576 B13:B1048576 F16:F22">
    <cfRule type="duplicateValues" dxfId="0" priority="68"/>
  </conditionalFormatting>
  <conditionalFormatting sqref="B2 H2:H15 H23:H1048576 B13:B1048576 F16:F22">
    <cfRule type="duplicateValues" dxfId="0" priority="65"/>
  </conditionalFormatting>
  <conditionalFormatting sqref="H2:H15 H23:H1048576 B13:B1048576 B2 F16:F22">
    <cfRule type="duplicateValues" dxfId="0" priority="53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R11" sqref="R11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218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45" t="s">
        <v>195</v>
      </c>
      <c r="C3" s="35" t="s">
        <v>196</v>
      </c>
      <c r="D3" s="16">
        <v>45658</v>
      </c>
      <c r="E3" s="37" t="s">
        <v>197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176</v>
      </c>
    </row>
    <row r="4" s="1" customFormat="1" ht="24" customHeight="1" spans="1:15">
      <c r="A4" s="13">
        <f>ROW()-2</f>
        <v>2</v>
      </c>
      <c r="B4" s="45" t="s">
        <v>199</v>
      </c>
      <c r="C4" s="35" t="s">
        <v>196</v>
      </c>
      <c r="D4" s="16">
        <v>45658</v>
      </c>
      <c r="E4" s="37" t="s">
        <v>200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 t="shared" ref="A5:A12" si="0">ROW()-2</f>
        <v>3</v>
      </c>
      <c r="B5" s="45" t="s">
        <v>201</v>
      </c>
      <c r="C5" s="35" t="s">
        <v>196</v>
      </c>
      <c r="D5" s="16">
        <v>45658</v>
      </c>
      <c r="E5" s="76" t="s">
        <v>202</v>
      </c>
      <c r="F5" s="18" t="str">
        <f t="shared" ref="F5:F12" si="1"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ref="J5:J12" si="2">DAY(EOMONTH(D5,0))-DAY(D5)+1</f>
        <v>31</v>
      </c>
      <c r="K5" s="27">
        <v>70</v>
      </c>
      <c r="L5" s="27">
        <f t="shared" ref="L5:L15" si="3">IF(H5="",30/30*J5,0)</f>
        <v>31</v>
      </c>
      <c r="M5" s="27">
        <f t="shared" ref="M5:M15" si="4">SUM(K5:L5)</f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45" t="s">
        <v>203</v>
      </c>
      <c r="C6" s="35" t="s">
        <v>196</v>
      </c>
      <c r="D6" s="16">
        <v>45658</v>
      </c>
      <c r="E6" s="37" t="s">
        <v>204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45" t="s">
        <v>205</v>
      </c>
      <c r="C7" s="35" t="s">
        <v>196</v>
      </c>
      <c r="D7" s="16">
        <v>45658</v>
      </c>
      <c r="E7" s="37" t="s">
        <v>206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45" t="s">
        <v>207</v>
      </c>
      <c r="C8" s="35" t="s">
        <v>196</v>
      </c>
      <c r="D8" s="16">
        <v>45658</v>
      </c>
      <c r="E8" s="76" t="s">
        <v>208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45" t="s">
        <v>209</v>
      </c>
      <c r="C9" s="35" t="s">
        <v>196</v>
      </c>
      <c r="D9" s="16">
        <v>45658</v>
      </c>
      <c r="E9" s="76" t="s">
        <v>210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45" t="s">
        <v>211</v>
      </c>
      <c r="C10" s="35" t="s">
        <v>196</v>
      </c>
      <c r="D10" s="16">
        <v>45658</v>
      </c>
      <c r="E10" s="17" t="s">
        <v>212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45" t="s">
        <v>213</v>
      </c>
      <c r="C11" s="35" t="s">
        <v>196</v>
      </c>
      <c r="D11" s="16">
        <v>45658</v>
      </c>
      <c r="E11" s="17" t="s">
        <v>214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215</v>
      </c>
      <c r="C12" s="35" t="s">
        <v>196</v>
      </c>
      <c r="D12" s="16">
        <v>45658</v>
      </c>
      <c r="E12" s="17" t="s">
        <v>216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176</v>
      </c>
    </row>
    <row r="13" s="1" customFormat="1" ht="24" customHeight="1" spans="1:15">
      <c r="A13" s="13" t="s">
        <v>217</v>
      </c>
      <c r="B13" s="46"/>
      <c r="C13" s="47"/>
      <c r="D13" s="16"/>
      <c r="E13" s="48"/>
      <c r="F13" s="18"/>
      <c r="G13" s="19"/>
      <c r="H13" s="26"/>
      <c r="I13" s="19"/>
      <c r="J13" s="49"/>
      <c r="K13" s="27">
        <f>SUM(K3:K12)</f>
        <v>700</v>
      </c>
      <c r="L13" s="27">
        <f>SUM(L3:L12)</f>
        <v>310</v>
      </c>
      <c r="M13" s="27">
        <f>SUM(M3:M12)</f>
        <v>1010</v>
      </c>
      <c r="N13" s="28"/>
      <c r="O13" s="28"/>
    </row>
    <row r="14" s="1" customFormat="1" ht="24" customHeight="1" spans="2:13">
      <c r="B14" s="2"/>
      <c r="E14"/>
      <c r="K14" s="5"/>
      <c r="L14" s="5"/>
      <c r="M14" s="5"/>
    </row>
    <row r="15" s="1" customFormat="1" ht="24" customHeight="1" spans="2:13">
      <c r="B15" s="2"/>
      <c r="E15"/>
      <c r="K15" s="5"/>
      <c r="L15" s="5"/>
      <c r="M15" s="5"/>
    </row>
    <row r="16" s="1" customFormat="1" ht="24" customHeight="1" spans="2:11">
      <c r="B16" s="2"/>
      <c r="E16"/>
      <c r="I16" s="5"/>
      <c r="J16" s="5"/>
      <c r="K16" s="5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3" customHeight="1" spans="2:13">
      <c r="B51" s="2"/>
      <c r="E51" s="4"/>
      <c r="K51" s="5"/>
      <c r="L51" s="5"/>
      <c r="M51" s="5"/>
    </row>
    <row r="52" s="1" customFormat="1" ht="23" customHeight="1" spans="2:13">
      <c r="B52" s="2"/>
      <c r="E52" s="4"/>
      <c r="K52" s="5"/>
      <c r="L52" s="5"/>
      <c r="M52" s="5"/>
    </row>
    <row r="53" s="1" customFormat="1" ht="23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30"/>
    <cfRule type="duplicateValues" dxfId="1" priority="38"/>
    <cfRule type="duplicateValues" dxfId="0" priority="39"/>
  </conditionalFormatting>
  <conditionalFormatting sqref="E12">
    <cfRule type="duplicateValues" dxfId="0" priority="1"/>
  </conditionalFormatting>
  <conditionalFormatting sqref="E13">
    <cfRule type="duplicateValues" dxfId="0" priority="160"/>
  </conditionalFormatting>
  <conditionalFormatting sqref="H13">
    <cfRule type="duplicateValues" dxfId="0" priority="170"/>
  </conditionalFormatting>
  <conditionalFormatting sqref="B3:B6">
    <cfRule type="duplicateValues" dxfId="0" priority="16"/>
  </conditionalFormatting>
  <conditionalFormatting sqref="B8:B11">
    <cfRule type="duplicateValues" dxfId="0" priority="2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146"/>
    <cfRule type="duplicateValues" dxfId="1" priority="148"/>
    <cfRule type="duplicateValues" dxfId="0" priority="149"/>
  </conditionalFormatting>
  <conditionalFormatting sqref="B1:B2 B13:B1048576">
    <cfRule type="duplicateValues" dxfId="0" priority="52"/>
  </conditionalFormatting>
  <conditionalFormatting sqref="B2 B13:B1048576">
    <cfRule type="duplicateValues" dxfId="0" priority="173"/>
  </conditionalFormatting>
  <conditionalFormatting sqref="H2 B2 B13:B1048576 H14:H15 H23:H1048576 F16:F22">
    <cfRule type="duplicateValues" dxfId="0" priority="182"/>
  </conditionalFormatting>
  <conditionalFormatting sqref="B2 H2 H14:H15 H23:H1048576 B13:B1048576 F16:F22">
    <cfRule type="duplicateValues" dxfId="0" priority="174"/>
  </conditionalFormatting>
  <conditionalFormatting sqref="H2 B2 H13:H15 H23:H1048576 B13:B1048576 F16:F22">
    <cfRule type="duplicateValues" dxfId="0" priority="168"/>
  </conditionalFormatting>
  <conditionalFormatting sqref="B2 H2:H15 H23:H1048576 B13:B1048576 F16:F22">
    <cfRule type="duplicateValues" dxfId="0" priority="159"/>
  </conditionalFormatting>
  <conditionalFormatting sqref="H2:H15 H23:H1048576 B13:B1048576 B2 F16:F22">
    <cfRule type="duplicateValues" dxfId="0" priority="145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showGridLines="0" workbookViewId="0">
      <selection activeCell="M18" sqref="M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219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5" si="0">ROW()-2</f>
        <v>1</v>
      </c>
      <c r="B3" s="36" t="s">
        <v>220</v>
      </c>
      <c r="C3" s="35" t="s">
        <v>221</v>
      </c>
      <c r="D3" s="16">
        <v>45698</v>
      </c>
      <c r="E3" s="76" t="s">
        <v>222</v>
      </c>
      <c r="F3" s="18" t="str">
        <f t="shared" ref="F3:F15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 t="shared" ref="J3:J15" si="2">DAY(EOMONTH(D3,0))-DAY(D3)+1</f>
        <v>19</v>
      </c>
      <c r="K3" s="27">
        <f t="shared" ref="K3:K15" si="3">IF(H3="",70/30*J3,0)</f>
        <v>44.3333333333333</v>
      </c>
      <c r="L3" s="27">
        <f t="shared" ref="L3:L15" si="4">IF(H3="",30/30*J3,0)</f>
        <v>19</v>
      </c>
      <c r="M3" s="27">
        <f t="shared" ref="M3:M15" si="5">SUM(K3:L3)</f>
        <v>63.3333333333333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36" t="s">
        <v>223</v>
      </c>
      <c r="C4" s="35" t="s">
        <v>224</v>
      </c>
      <c r="D4" s="16">
        <v>45699</v>
      </c>
      <c r="E4" s="76" t="s">
        <v>225</v>
      </c>
      <c r="F4" s="18" t="str">
        <f t="shared" si="1"/>
        <v>女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 t="shared" si="2"/>
        <v>18</v>
      </c>
      <c r="K4" s="27">
        <f t="shared" si="3"/>
        <v>42</v>
      </c>
      <c r="L4" s="27">
        <f t="shared" si="4"/>
        <v>18</v>
      </c>
      <c r="M4" s="27">
        <f t="shared" si="5"/>
        <v>60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36" t="s">
        <v>226</v>
      </c>
      <c r="C5" s="35" t="s">
        <v>227</v>
      </c>
      <c r="D5" s="16">
        <v>45701</v>
      </c>
      <c r="E5" s="76" t="s">
        <v>228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38" t="s">
        <v>220</v>
      </c>
      <c r="I5" s="19" t="s">
        <v>198</v>
      </c>
      <c r="J5" s="26">
        <f t="shared" si="2"/>
        <v>16</v>
      </c>
      <c r="K5" s="27">
        <f t="shared" si="3"/>
        <v>0</v>
      </c>
      <c r="L5" s="27">
        <f t="shared" si="4"/>
        <v>0</v>
      </c>
      <c r="M5" s="27">
        <f t="shared" si="5"/>
        <v>0</v>
      </c>
      <c r="N5" s="28"/>
      <c r="O5" s="28" t="s">
        <v>175</v>
      </c>
    </row>
    <row r="6" s="1" customFormat="1" ht="24" customHeight="1" spans="1:15">
      <c r="A6" s="13">
        <f t="shared" si="0"/>
        <v>4</v>
      </c>
      <c r="B6" s="36" t="s">
        <v>229</v>
      </c>
      <c r="C6" s="35" t="s">
        <v>196</v>
      </c>
      <c r="D6" s="16">
        <v>45702</v>
      </c>
      <c r="E6" s="37" t="s">
        <v>230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15</v>
      </c>
      <c r="K6" s="27">
        <f t="shared" si="3"/>
        <v>35</v>
      </c>
      <c r="L6" s="27">
        <f t="shared" si="4"/>
        <v>15</v>
      </c>
      <c r="M6" s="27">
        <f t="shared" si="5"/>
        <v>50</v>
      </c>
      <c r="N6" s="28"/>
      <c r="O6" s="28" t="s">
        <v>176</v>
      </c>
    </row>
    <row r="7" s="1" customFormat="1" ht="24" customHeight="1" spans="1:16">
      <c r="A7" s="13">
        <f t="shared" si="0"/>
        <v>5</v>
      </c>
      <c r="B7" s="36" t="s">
        <v>231</v>
      </c>
      <c r="C7" s="35" t="s">
        <v>227</v>
      </c>
      <c r="D7" s="16">
        <v>45702</v>
      </c>
      <c r="E7" s="76" t="s">
        <v>232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15</v>
      </c>
      <c r="K7" s="27">
        <f t="shared" si="3"/>
        <v>35</v>
      </c>
      <c r="L7" s="27">
        <f t="shared" si="4"/>
        <v>15</v>
      </c>
      <c r="M7" s="27">
        <f t="shared" si="5"/>
        <v>50</v>
      </c>
      <c r="N7" s="28"/>
      <c r="O7" s="28" t="s">
        <v>175</v>
      </c>
      <c r="P7" s="1" t="s">
        <v>233</v>
      </c>
    </row>
    <row r="8" s="1" customFormat="1" ht="24" customHeight="1" spans="1:15">
      <c r="A8" s="13">
        <f t="shared" si="0"/>
        <v>6</v>
      </c>
      <c r="B8" s="36" t="s">
        <v>234</v>
      </c>
      <c r="C8" s="35" t="s">
        <v>224</v>
      </c>
      <c r="D8" s="16">
        <v>45703</v>
      </c>
      <c r="E8" s="76" t="s">
        <v>235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14</v>
      </c>
      <c r="K8" s="27">
        <f t="shared" si="3"/>
        <v>32.6666666666667</v>
      </c>
      <c r="L8" s="27">
        <f t="shared" si="4"/>
        <v>14</v>
      </c>
      <c r="M8" s="27">
        <f t="shared" si="5"/>
        <v>46.6666666666667</v>
      </c>
      <c r="N8" s="28"/>
      <c r="O8" s="28" t="s">
        <v>176</v>
      </c>
    </row>
    <row r="9" s="1" customFormat="1" ht="24" customHeight="1" spans="1:16">
      <c r="A9" s="13">
        <f t="shared" si="0"/>
        <v>7</v>
      </c>
      <c r="B9" s="36" t="s">
        <v>236</v>
      </c>
      <c r="C9" s="35" t="s">
        <v>237</v>
      </c>
      <c r="D9" s="16">
        <v>45703</v>
      </c>
      <c r="E9" s="76" t="s">
        <v>238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14</v>
      </c>
      <c r="K9" s="27">
        <f t="shared" si="3"/>
        <v>32.6666666666667</v>
      </c>
      <c r="L9" s="27">
        <f t="shared" si="4"/>
        <v>14</v>
      </c>
      <c r="M9" s="27">
        <f t="shared" si="5"/>
        <v>46.6666666666667</v>
      </c>
      <c r="N9" s="28"/>
      <c r="O9" s="28" t="s">
        <v>175</v>
      </c>
      <c r="P9" s="1" t="s">
        <v>233</v>
      </c>
    </row>
    <row r="10" s="1" customFormat="1" ht="24" customHeight="1" spans="1:15">
      <c r="A10" s="13">
        <f t="shared" si="0"/>
        <v>8</v>
      </c>
      <c r="B10" s="36" t="s">
        <v>239</v>
      </c>
      <c r="C10" s="35" t="s">
        <v>196</v>
      </c>
      <c r="D10" s="16">
        <v>45705</v>
      </c>
      <c r="E10" s="77" t="s">
        <v>240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 t="s">
        <v>236</v>
      </c>
      <c r="I10" s="19" t="s">
        <v>198</v>
      </c>
      <c r="J10" s="26">
        <f t="shared" si="2"/>
        <v>12</v>
      </c>
      <c r="K10" s="27">
        <f t="shared" si="3"/>
        <v>0</v>
      </c>
      <c r="L10" s="27">
        <f t="shared" si="4"/>
        <v>0</v>
      </c>
      <c r="M10" s="27">
        <f t="shared" si="5"/>
        <v>0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36" t="s">
        <v>241</v>
      </c>
      <c r="C11" s="35" t="s">
        <v>221</v>
      </c>
      <c r="D11" s="16">
        <v>45705</v>
      </c>
      <c r="E11" s="77" t="s">
        <v>242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 t="s">
        <v>231</v>
      </c>
      <c r="I11" s="19" t="s">
        <v>198</v>
      </c>
      <c r="J11" s="26">
        <f t="shared" si="2"/>
        <v>12</v>
      </c>
      <c r="K11" s="27">
        <f t="shared" si="3"/>
        <v>0</v>
      </c>
      <c r="L11" s="27">
        <f t="shared" si="4"/>
        <v>0</v>
      </c>
      <c r="M11" s="27">
        <f t="shared" si="5"/>
        <v>0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20" t="s">
        <v>243</v>
      </c>
      <c r="C12" s="35" t="s">
        <v>227</v>
      </c>
      <c r="D12" s="16">
        <v>45705</v>
      </c>
      <c r="E12" s="77" t="s">
        <v>244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12</v>
      </c>
      <c r="K12" s="27">
        <f t="shared" si="3"/>
        <v>28</v>
      </c>
      <c r="L12" s="27">
        <f t="shared" si="4"/>
        <v>12</v>
      </c>
      <c r="M12" s="27">
        <f t="shared" si="5"/>
        <v>40</v>
      </c>
      <c r="N12" s="28"/>
      <c r="O12" s="28" t="s">
        <v>175</v>
      </c>
    </row>
    <row r="13" s="1" customFormat="1" ht="24" customHeight="1" spans="1:15">
      <c r="A13" s="13">
        <f t="shared" si="0"/>
        <v>11</v>
      </c>
      <c r="B13" s="14" t="s">
        <v>245</v>
      </c>
      <c r="C13" s="35" t="s">
        <v>246</v>
      </c>
      <c r="D13" s="16">
        <v>45706</v>
      </c>
      <c r="E13" s="77" t="s">
        <v>247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11</v>
      </c>
      <c r="K13" s="27">
        <f t="shared" si="3"/>
        <v>25.6666666666667</v>
      </c>
      <c r="L13" s="27">
        <f t="shared" si="4"/>
        <v>11</v>
      </c>
      <c r="M13" s="27">
        <f t="shared" si="5"/>
        <v>36.6666666666667</v>
      </c>
      <c r="N13" s="28"/>
      <c r="O13" s="28" t="s">
        <v>248</v>
      </c>
    </row>
    <row r="14" s="1" customFormat="1" ht="24" customHeight="1" spans="1:16">
      <c r="A14" s="13">
        <f t="shared" si="0"/>
        <v>12</v>
      </c>
      <c r="B14" s="14" t="s">
        <v>249</v>
      </c>
      <c r="C14" s="35" t="s">
        <v>224</v>
      </c>
      <c r="D14" s="16">
        <v>45706</v>
      </c>
      <c r="E14" s="77" t="s">
        <v>250</v>
      </c>
      <c r="F14" s="18" t="str">
        <f t="shared" si="1"/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11</v>
      </c>
      <c r="K14" s="27">
        <f t="shared" si="3"/>
        <v>25.6666666666667</v>
      </c>
      <c r="L14" s="27">
        <f t="shared" si="4"/>
        <v>11</v>
      </c>
      <c r="M14" s="27">
        <f t="shared" si="5"/>
        <v>36.6666666666667</v>
      </c>
      <c r="N14" s="28"/>
      <c r="O14" s="28" t="s">
        <v>176</v>
      </c>
      <c r="P14" s="1" t="s">
        <v>233</v>
      </c>
    </row>
    <row r="15" s="1" customFormat="1" ht="24" customHeight="1" spans="1:15">
      <c r="A15" s="13">
        <f t="shared" si="0"/>
        <v>13</v>
      </c>
      <c r="B15" s="14" t="s">
        <v>251</v>
      </c>
      <c r="C15" s="35" t="s">
        <v>196</v>
      </c>
      <c r="D15" s="16">
        <v>45707</v>
      </c>
      <c r="E15" s="77" t="s">
        <v>252</v>
      </c>
      <c r="F15" s="18" t="str">
        <f t="shared" si="1"/>
        <v>女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10</v>
      </c>
      <c r="K15" s="27">
        <f t="shared" si="3"/>
        <v>23.3333333333333</v>
      </c>
      <c r="L15" s="27">
        <f t="shared" si="4"/>
        <v>10</v>
      </c>
      <c r="M15" s="27">
        <f t="shared" si="5"/>
        <v>33.3333333333333</v>
      </c>
      <c r="N15" s="28"/>
      <c r="O15" s="28" t="s">
        <v>176</v>
      </c>
    </row>
    <row r="16" s="1" customFormat="1" ht="24" customHeight="1" spans="1:15">
      <c r="A16" s="21" t="s">
        <v>217</v>
      </c>
      <c r="B16" s="22"/>
      <c r="C16" s="22"/>
      <c r="D16" s="22"/>
      <c r="E16" s="22"/>
      <c r="F16" s="22"/>
      <c r="G16" s="22"/>
      <c r="H16" s="22"/>
      <c r="I16" s="22"/>
      <c r="J16" s="29"/>
      <c r="K16" s="27">
        <f>SUM(K3:K15)</f>
        <v>324.333333333333</v>
      </c>
      <c r="L16" s="27">
        <f>SUM(L3:L15)</f>
        <v>139</v>
      </c>
      <c r="M16" s="27">
        <f>SUM(M3:M15)</f>
        <v>463.333333333333</v>
      </c>
      <c r="N16" s="28"/>
      <c r="O16" s="28"/>
    </row>
    <row r="17" s="1" customFormat="1" ht="24" customHeight="1" spans="1:15">
      <c r="A17" s="40" t="s">
        <v>253</v>
      </c>
      <c r="B17" s="41"/>
      <c r="C17" s="41"/>
      <c r="D17" s="41"/>
      <c r="E17" s="41"/>
      <c r="F17" s="41"/>
      <c r="G17" s="41"/>
      <c r="H17" s="41"/>
      <c r="I17" s="41"/>
      <c r="J17" s="42"/>
      <c r="K17" s="30"/>
      <c r="L17" s="43">
        <v>0.06</v>
      </c>
      <c r="M17" s="44">
        <f>M16*L17+M16</f>
        <v>491.133333333333</v>
      </c>
      <c r="N17" s="28"/>
      <c r="O17" s="28"/>
    </row>
    <row r="18" s="1" customFormat="1" ht="24" customHeight="1" spans="2:13">
      <c r="B18" s="2"/>
      <c r="E18"/>
      <c r="K18" s="5"/>
      <c r="L18" s="5"/>
      <c r="M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E20"/>
      <c r="I20" s="5"/>
      <c r="J20" s="5"/>
      <c r="K20" s="5"/>
    </row>
    <row r="21" s="1" customFormat="1" ht="24" customHeight="1" spans="2:11">
      <c r="B21" s="2"/>
      <c r="E21"/>
      <c r="I21" s="5"/>
      <c r="J21" s="5"/>
      <c r="K21" s="5"/>
    </row>
    <row r="22" s="1" customFormat="1" ht="24" customHeight="1" spans="2:11">
      <c r="B22" s="2"/>
      <c r="E22"/>
      <c r="I22" s="5"/>
      <c r="J22" s="5"/>
      <c r="K22" s="5"/>
    </row>
    <row r="23" s="1" customFormat="1" ht="24" customHeight="1" spans="2:11">
      <c r="B23" s="2"/>
      <c r="C23"/>
      <c r="D23"/>
      <c r="E23"/>
      <c r="I23" s="5"/>
      <c r="J23" s="5"/>
      <c r="K23" s="5"/>
    </row>
    <row r="24" s="1" customFormat="1" ht="24" customHeight="1" spans="2:11">
      <c r="B24" s="2"/>
      <c r="C24"/>
      <c r="D24"/>
      <c r="E24"/>
      <c r="I24" s="5"/>
      <c r="J24" s="5"/>
      <c r="K24" s="5"/>
    </row>
    <row r="25" s="1" customFormat="1" ht="24" customHeight="1" spans="2:11">
      <c r="B25" s="2"/>
      <c r="C25"/>
      <c r="D25"/>
      <c r="E25"/>
      <c r="I25" s="5"/>
      <c r="J25" s="5"/>
      <c r="K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E36"/>
      <c r="F36"/>
      <c r="G36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</sheetData>
  <autoFilter xmlns:etc="http://www.wps.cn/officeDocument/2017/etCustomData" ref="A1:O23" etc:filterBottomFollowUsedRange="0">
    <extLst/>
  </autoFilter>
  <mergeCells count="3">
    <mergeCell ref="A1:O1"/>
    <mergeCell ref="A16:J16"/>
    <mergeCell ref="A17:J17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B12:B15">
    <cfRule type="duplicateValues" dxfId="0" priority="30"/>
    <cfRule type="duplicateValues" dxfId="1" priority="38"/>
    <cfRule type="duplicateValues" dxfId="0" priority="39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5">
    <cfRule type="duplicateValues" dxfId="0" priority="1"/>
  </conditionalFormatting>
  <conditionalFormatting sqref="H3:H15">
    <cfRule type="duplicateValues" dxfId="0" priority="53"/>
    <cfRule type="duplicateValues" dxfId="1" priority="55"/>
    <cfRule type="duplicateValues" dxfId="0" priority="56"/>
  </conditionalFormatting>
  <conditionalFormatting sqref="B1:B2 B18:B1048576">
    <cfRule type="duplicateValues" dxfId="0" priority="47"/>
  </conditionalFormatting>
  <conditionalFormatting sqref="H2 B2 F19:F25 B18:B1048576 H18 H26:H1048576">
    <cfRule type="duplicateValues" dxfId="0" priority="79"/>
  </conditionalFormatting>
  <conditionalFormatting sqref="B2 B18:B1048576">
    <cfRule type="duplicateValues" dxfId="0" priority="49"/>
  </conditionalFormatting>
  <conditionalFormatting sqref="B2 H2 H18 H26:H1048576 B18:B1048576 F19:F25">
    <cfRule type="duplicateValues" dxfId="0" priority="71"/>
  </conditionalFormatting>
  <conditionalFormatting sqref="H2 B2 H18 H26:H1048576 B18:B1048576 F19:F25">
    <cfRule type="duplicateValues" dxfId="0" priority="66"/>
  </conditionalFormatting>
  <conditionalFormatting sqref="B2 H2:H15 H18 H26:H1048576 B18:B1048576 F19:F25">
    <cfRule type="duplicateValues" dxfId="0" priority="64"/>
  </conditionalFormatting>
  <conditionalFormatting sqref="H2:H15 H18 B2 H26:H1048576 B18:B1048576 F19:F25">
    <cfRule type="duplicateValues" dxfId="0" priority="52"/>
  </conditionalFormatting>
  <pageMargins left="0.251388888888889" right="0.251388888888889" top="0.357638888888889" bottom="0.357638888888889" header="0.298611111111111" footer="0.298611111111111"/>
  <pageSetup paperSize="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82"/>
  <sheetViews>
    <sheetView view="pageBreakPreview" zoomScaleNormal="100" topLeftCell="A10" workbookViewId="0">
      <selection activeCell="T24" sqref="T24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3" style="1" customWidth="1"/>
    <col min="16" max="16384" width="9" style="1"/>
  </cols>
  <sheetData>
    <row r="1" s="1" customFormat="1" ht="24" customHeight="1" spans="1:15">
      <c r="A1" s="6" t="s">
        <v>254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5" si="0">ROW()-2</f>
        <v>1</v>
      </c>
      <c r="B3" s="36" t="s">
        <v>223</v>
      </c>
      <c r="C3" s="35" t="s">
        <v>224</v>
      </c>
      <c r="D3" s="16">
        <v>45717</v>
      </c>
      <c r="E3" s="76" t="s">
        <v>225</v>
      </c>
      <c r="F3" s="18" t="str">
        <f t="shared" ref="F3:F25" si="1">IF(MOD(MID(E3,17,1),2)=0,"女","男")</f>
        <v>女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v>31</v>
      </c>
      <c r="K3" s="27">
        <v>70</v>
      </c>
      <c r="L3" s="27">
        <v>31</v>
      </c>
      <c r="M3" s="27">
        <f t="shared" ref="M3:M25" si="2">SUM(K3:L3)</f>
        <v>101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36" t="s">
        <v>226</v>
      </c>
      <c r="C4" s="35" t="s">
        <v>227</v>
      </c>
      <c r="D4" s="16">
        <v>45717</v>
      </c>
      <c r="E4" s="76" t="s">
        <v>228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v>31</v>
      </c>
      <c r="K4" s="27">
        <v>70</v>
      </c>
      <c r="L4" s="27">
        <v>31</v>
      </c>
      <c r="M4" s="27">
        <f t="shared" si="2"/>
        <v>101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36" t="s">
        <v>234</v>
      </c>
      <c r="C5" s="35" t="s">
        <v>224</v>
      </c>
      <c r="D5" s="16">
        <v>45717</v>
      </c>
      <c r="E5" s="76" t="s">
        <v>235</v>
      </c>
      <c r="F5" s="18" t="str">
        <f t="shared" si="1"/>
        <v>女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v>31</v>
      </c>
      <c r="K5" s="27">
        <v>70</v>
      </c>
      <c r="L5" s="27">
        <v>31</v>
      </c>
      <c r="M5" s="27">
        <f t="shared" si="2"/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20" t="s">
        <v>243</v>
      </c>
      <c r="C6" s="35" t="s">
        <v>227</v>
      </c>
      <c r="D6" s="16">
        <v>45717</v>
      </c>
      <c r="E6" s="77" t="s">
        <v>244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v>31</v>
      </c>
      <c r="K6" s="27">
        <v>70</v>
      </c>
      <c r="L6" s="27">
        <v>31</v>
      </c>
      <c r="M6" s="27">
        <f t="shared" si="2"/>
        <v>101</v>
      </c>
      <c r="N6" s="28"/>
      <c r="O6" s="28" t="s">
        <v>175</v>
      </c>
    </row>
    <row r="7" s="1" customFormat="1" ht="24" customHeight="1" spans="1:15">
      <c r="A7" s="13">
        <f t="shared" si="0"/>
        <v>5</v>
      </c>
      <c r="B7" s="14" t="s">
        <v>245</v>
      </c>
      <c r="C7" s="35" t="s">
        <v>246</v>
      </c>
      <c r="D7" s="16">
        <v>45717</v>
      </c>
      <c r="E7" s="77" t="s">
        <v>247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v>31</v>
      </c>
      <c r="K7" s="27">
        <v>70</v>
      </c>
      <c r="L7" s="27">
        <v>31</v>
      </c>
      <c r="M7" s="27">
        <f t="shared" si="2"/>
        <v>101</v>
      </c>
      <c r="N7" s="28"/>
      <c r="O7" s="28" t="s">
        <v>248</v>
      </c>
    </row>
    <row r="8" s="1" customFormat="1" ht="24" customHeight="1" spans="1:16">
      <c r="A8" s="13">
        <f t="shared" si="0"/>
        <v>6</v>
      </c>
      <c r="B8" s="14" t="s">
        <v>251</v>
      </c>
      <c r="C8" s="35" t="s">
        <v>224</v>
      </c>
      <c r="D8" s="16">
        <v>45717</v>
      </c>
      <c r="E8" s="77" t="s">
        <v>252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v>31</v>
      </c>
      <c r="K8" s="27">
        <v>70</v>
      </c>
      <c r="L8" s="27">
        <v>31</v>
      </c>
      <c r="M8" s="27">
        <f t="shared" si="2"/>
        <v>101</v>
      </c>
      <c r="N8" s="28"/>
      <c r="O8" s="28" t="s">
        <v>176</v>
      </c>
      <c r="P8" s="1" t="s">
        <v>255</v>
      </c>
    </row>
    <row r="9" s="1" customFormat="1" ht="24" customHeight="1" spans="1:15">
      <c r="A9" s="13">
        <f t="shared" si="0"/>
        <v>7</v>
      </c>
      <c r="B9" s="14" t="s">
        <v>256</v>
      </c>
      <c r="C9" s="35" t="s">
        <v>224</v>
      </c>
      <c r="D9" s="16">
        <v>45717</v>
      </c>
      <c r="E9" s="77" t="s">
        <v>257</v>
      </c>
      <c r="F9" s="18" t="str">
        <f t="shared" si="1"/>
        <v>女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v>31</v>
      </c>
      <c r="K9" s="27">
        <v>70</v>
      </c>
      <c r="L9" s="27">
        <v>31</v>
      </c>
      <c r="M9" s="27">
        <f t="shared" si="2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258</v>
      </c>
      <c r="C10" s="35" t="s">
        <v>259</v>
      </c>
      <c r="D10" s="16">
        <v>45717</v>
      </c>
      <c r="E10" s="77" t="s">
        <v>260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v>31</v>
      </c>
      <c r="K10" s="27">
        <v>70</v>
      </c>
      <c r="L10" s="27">
        <v>31</v>
      </c>
      <c r="M10" s="27">
        <f t="shared" si="2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14" t="s">
        <v>261</v>
      </c>
      <c r="C11" s="35" t="s">
        <v>259</v>
      </c>
      <c r="D11" s="16">
        <v>45717</v>
      </c>
      <c r="E11" s="77" t="s">
        <v>262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v>31</v>
      </c>
      <c r="K11" s="27">
        <v>70</v>
      </c>
      <c r="L11" s="27">
        <v>31</v>
      </c>
      <c r="M11" s="27">
        <f t="shared" si="2"/>
        <v>101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14" t="s">
        <v>263</v>
      </c>
      <c r="C12" s="35" t="s">
        <v>259</v>
      </c>
      <c r="D12" s="16">
        <v>45722</v>
      </c>
      <c r="E12" s="77" t="s">
        <v>264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 t="s">
        <v>223</v>
      </c>
      <c r="I12" s="19" t="s">
        <v>198</v>
      </c>
      <c r="J12" s="26">
        <f t="shared" ref="J12:J25" si="3">DAY(EOMONTH(D12,0))-DAY(D12)+1</f>
        <v>26</v>
      </c>
      <c r="K12" s="27">
        <f t="shared" ref="K12:K25" si="4">IF(H12="",70/30*J12,0)</f>
        <v>0</v>
      </c>
      <c r="L12" s="27">
        <f t="shared" ref="L12:L25" si="5">IF(H12="",30/30*J12,0)</f>
        <v>0</v>
      </c>
      <c r="M12" s="27">
        <f t="shared" si="2"/>
        <v>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14" t="s">
        <v>265</v>
      </c>
      <c r="C13" s="35" t="s">
        <v>259</v>
      </c>
      <c r="D13" s="16">
        <v>45723</v>
      </c>
      <c r="E13" s="77" t="s">
        <v>266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 t="s">
        <v>226</v>
      </c>
      <c r="I13" s="19" t="s">
        <v>198</v>
      </c>
      <c r="J13" s="26">
        <f t="shared" si="3"/>
        <v>25</v>
      </c>
      <c r="K13" s="27">
        <f t="shared" si="4"/>
        <v>0</v>
      </c>
      <c r="L13" s="27">
        <f t="shared" si="5"/>
        <v>0</v>
      </c>
      <c r="M13" s="27">
        <f t="shared" si="2"/>
        <v>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14" t="s">
        <v>267</v>
      </c>
      <c r="C14" s="35" t="s">
        <v>259</v>
      </c>
      <c r="D14" s="16">
        <v>45727</v>
      </c>
      <c r="E14" s="77" t="s">
        <v>268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 t="s">
        <v>234</v>
      </c>
      <c r="I14" s="19" t="s">
        <v>198</v>
      </c>
      <c r="J14" s="26">
        <f t="shared" si="3"/>
        <v>21</v>
      </c>
      <c r="K14" s="27">
        <f t="shared" si="4"/>
        <v>0</v>
      </c>
      <c r="L14" s="27">
        <f t="shared" si="5"/>
        <v>0</v>
      </c>
      <c r="M14" s="27">
        <f t="shared" si="2"/>
        <v>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269</v>
      </c>
      <c r="C15" s="35" t="s">
        <v>221</v>
      </c>
      <c r="D15" s="16">
        <v>45728</v>
      </c>
      <c r="E15" s="77" t="s">
        <v>270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 t="s">
        <v>243</v>
      </c>
      <c r="I15" s="19" t="s">
        <v>198</v>
      </c>
      <c r="J15" s="26">
        <f t="shared" si="3"/>
        <v>20</v>
      </c>
      <c r="K15" s="27">
        <f t="shared" si="4"/>
        <v>0</v>
      </c>
      <c r="L15" s="27">
        <f t="shared" si="5"/>
        <v>0</v>
      </c>
      <c r="M15" s="27">
        <f t="shared" si="2"/>
        <v>0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14" t="s">
        <v>271</v>
      </c>
      <c r="C16" s="35" t="s">
        <v>259</v>
      </c>
      <c r="D16" s="16">
        <v>45728</v>
      </c>
      <c r="E16" s="77" t="s">
        <v>272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 t="s">
        <v>245</v>
      </c>
      <c r="I16" s="19" t="s">
        <v>198</v>
      </c>
      <c r="J16" s="26">
        <f t="shared" si="3"/>
        <v>20</v>
      </c>
      <c r="K16" s="27">
        <f t="shared" si="4"/>
        <v>0</v>
      </c>
      <c r="L16" s="27">
        <f t="shared" si="5"/>
        <v>0</v>
      </c>
      <c r="M16" s="27">
        <f t="shared" si="2"/>
        <v>0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14" t="s">
        <v>273</v>
      </c>
      <c r="C17" s="35" t="s">
        <v>196</v>
      </c>
      <c r="D17" s="16">
        <v>45733</v>
      </c>
      <c r="E17" s="17" t="s">
        <v>274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251</v>
      </c>
      <c r="I17" s="19" t="s">
        <v>198</v>
      </c>
      <c r="J17" s="26">
        <f t="shared" si="3"/>
        <v>15</v>
      </c>
      <c r="K17" s="27">
        <f t="shared" si="4"/>
        <v>0</v>
      </c>
      <c r="L17" s="27">
        <f t="shared" si="5"/>
        <v>0</v>
      </c>
      <c r="M17" s="27">
        <f t="shared" si="2"/>
        <v>0</v>
      </c>
      <c r="N17" s="28"/>
      <c r="O17" s="28" t="s">
        <v>176</v>
      </c>
    </row>
    <row r="18" s="1" customFormat="1" ht="24" customHeight="1" spans="1:15">
      <c r="A18" s="13">
        <f t="shared" si="0"/>
        <v>16</v>
      </c>
      <c r="B18" s="14" t="s">
        <v>275</v>
      </c>
      <c r="C18" s="35" t="s">
        <v>259</v>
      </c>
      <c r="D18" s="16">
        <v>45733</v>
      </c>
      <c r="E18" s="77" t="s">
        <v>276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258</v>
      </c>
      <c r="I18" s="19" t="s">
        <v>198</v>
      </c>
      <c r="J18" s="26">
        <f t="shared" si="3"/>
        <v>15</v>
      </c>
      <c r="K18" s="27">
        <f t="shared" si="4"/>
        <v>0</v>
      </c>
      <c r="L18" s="27">
        <f t="shared" si="5"/>
        <v>0</v>
      </c>
      <c r="M18" s="27">
        <f t="shared" si="2"/>
        <v>0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14" t="s">
        <v>277</v>
      </c>
      <c r="C19" s="35" t="s">
        <v>259</v>
      </c>
      <c r="D19" s="16">
        <v>45733</v>
      </c>
      <c r="E19" s="17" t="s">
        <v>278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261</v>
      </c>
      <c r="I19" s="19" t="s">
        <v>198</v>
      </c>
      <c r="J19" s="26">
        <f t="shared" si="3"/>
        <v>15</v>
      </c>
      <c r="K19" s="27">
        <f t="shared" si="4"/>
        <v>0</v>
      </c>
      <c r="L19" s="27">
        <f t="shared" si="5"/>
        <v>0</v>
      </c>
      <c r="M19" s="27">
        <f t="shared" si="2"/>
        <v>0</v>
      </c>
      <c r="N19" s="28"/>
      <c r="O19" s="28" t="s">
        <v>176</v>
      </c>
    </row>
    <row r="20" s="1" customFormat="1" ht="24" customHeight="1" spans="1:15">
      <c r="A20" s="13">
        <f t="shared" si="0"/>
        <v>18</v>
      </c>
      <c r="B20" s="14" t="s">
        <v>279</v>
      </c>
      <c r="C20" s="35" t="s">
        <v>280</v>
      </c>
      <c r="D20" s="16">
        <v>45740</v>
      </c>
      <c r="E20" s="77" t="s">
        <v>281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256</v>
      </c>
      <c r="I20" s="19" t="s">
        <v>198</v>
      </c>
      <c r="J20" s="26">
        <f t="shared" si="3"/>
        <v>8</v>
      </c>
      <c r="K20" s="27">
        <f t="shared" si="4"/>
        <v>0</v>
      </c>
      <c r="L20" s="27">
        <f t="shared" si="5"/>
        <v>0</v>
      </c>
      <c r="M20" s="27">
        <f t="shared" si="2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14" t="s">
        <v>282</v>
      </c>
      <c r="C21" s="35" t="s">
        <v>283</v>
      </c>
      <c r="D21" s="16">
        <v>45741</v>
      </c>
      <c r="E21" s="77" t="s">
        <v>284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/>
      <c r="I21" s="19" t="s">
        <v>198</v>
      </c>
      <c r="J21" s="26">
        <f t="shared" si="3"/>
        <v>7</v>
      </c>
      <c r="K21" s="27">
        <f t="shared" si="4"/>
        <v>16.3333333333333</v>
      </c>
      <c r="L21" s="27">
        <f t="shared" si="5"/>
        <v>7</v>
      </c>
      <c r="M21" s="27">
        <f t="shared" si="2"/>
        <v>23.3333333333333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14" t="s">
        <v>285</v>
      </c>
      <c r="C22" s="35" t="s">
        <v>286</v>
      </c>
      <c r="D22" s="16">
        <v>45742</v>
      </c>
      <c r="E22" s="77" t="s">
        <v>287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/>
      <c r="I22" s="19" t="s">
        <v>198</v>
      </c>
      <c r="J22" s="26">
        <f t="shared" si="3"/>
        <v>6</v>
      </c>
      <c r="K22" s="27">
        <f t="shared" si="4"/>
        <v>14</v>
      </c>
      <c r="L22" s="27">
        <f t="shared" si="5"/>
        <v>6</v>
      </c>
      <c r="M22" s="27">
        <f t="shared" si="2"/>
        <v>20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14" t="s">
        <v>288</v>
      </c>
      <c r="C23" s="35" t="s">
        <v>196</v>
      </c>
      <c r="D23" s="16">
        <v>45742</v>
      </c>
      <c r="E23" s="77" t="s">
        <v>289</v>
      </c>
      <c r="F23" s="18" t="str">
        <f t="shared" si="1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4"/>
      <c r="I23" s="19" t="s">
        <v>198</v>
      </c>
      <c r="J23" s="26">
        <f t="shared" si="3"/>
        <v>6</v>
      </c>
      <c r="K23" s="27">
        <f t="shared" si="4"/>
        <v>14</v>
      </c>
      <c r="L23" s="27">
        <f t="shared" si="5"/>
        <v>6</v>
      </c>
      <c r="M23" s="27">
        <f t="shared" si="2"/>
        <v>20</v>
      </c>
      <c r="N23" s="28"/>
      <c r="O23" s="28" t="s">
        <v>176</v>
      </c>
    </row>
    <row r="24" s="1" customFormat="1" ht="24" customHeight="1" spans="1:15">
      <c r="A24" s="13">
        <f t="shared" si="0"/>
        <v>22</v>
      </c>
      <c r="B24" s="14" t="s">
        <v>290</v>
      </c>
      <c r="C24" s="35" t="s">
        <v>196</v>
      </c>
      <c r="D24" s="16">
        <v>45742</v>
      </c>
      <c r="E24" s="77" t="s">
        <v>291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4"/>
      <c r="I24" s="19" t="s">
        <v>198</v>
      </c>
      <c r="J24" s="26">
        <f t="shared" si="3"/>
        <v>6</v>
      </c>
      <c r="K24" s="27">
        <f t="shared" si="4"/>
        <v>14</v>
      </c>
      <c r="L24" s="27">
        <f t="shared" si="5"/>
        <v>6</v>
      </c>
      <c r="M24" s="27">
        <f t="shared" si="2"/>
        <v>20</v>
      </c>
      <c r="N24" s="28"/>
      <c r="O24" s="28" t="s">
        <v>176</v>
      </c>
    </row>
    <row r="25" s="1" customFormat="1" ht="24" customHeight="1" spans="1:15">
      <c r="A25" s="13">
        <f t="shared" si="0"/>
        <v>23</v>
      </c>
      <c r="B25" s="14" t="s">
        <v>292</v>
      </c>
      <c r="C25" s="35" t="s">
        <v>280</v>
      </c>
      <c r="D25" s="16">
        <v>45742</v>
      </c>
      <c r="E25" s="17" t="s">
        <v>293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4"/>
      <c r="I25" s="19" t="s">
        <v>198</v>
      </c>
      <c r="J25" s="26">
        <f t="shared" si="3"/>
        <v>6</v>
      </c>
      <c r="K25" s="27">
        <f t="shared" si="4"/>
        <v>14</v>
      </c>
      <c r="L25" s="27">
        <f t="shared" si="5"/>
        <v>6</v>
      </c>
      <c r="M25" s="27">
        <f t="shared" si="2"/>
        <v>20</v>
      </c>
      <c r="N25" s="28"/>
      <c r="O25" s="28" t="s">
        <v>175</v>
      </c>
    </row>
    <row r="26" s="1" customFormat="1" ht="24" customHeight="1" spans="1:15">
      <c r="A26" s="39" t="s">
        <v>217</v>
      </c>
      <c r="B26" s="39"/>
      <c r="C26" s="39"/>
      <c r="D26" s="39"/>
      <c r="E26" s="39"/>
      <c r="F26" s="39"/>
      <c r="G26" s="39"/>
      <c r="H26" s="39"/>
      <c r="I26" s="39"/>
      <c r="J26" s="13"/>
      <c r="K26" s="27">
        <f>SUM(K3:K25)</f>
        <v>702.333333333333</v>
      </c>
      <c r="L26" s="27">
        <f>SUM(L3:L25)</f>
        <v>310</v>
      </c>
      <c r="M26" s="27">
        <f>SUM(M3:M25)</f>
        <v>1012.33333333333</v>
      </c>
      <c r="N26" s="28"/>
      <c r="O26" s="28"/>
    </row>
    <row r="27" s="1" customFormat="1" ht="24" customHeight="1" spans="1:15">
      <c r="A27" s="39" t="s">
        <v>294</v>
      </c>
      <c r="B27" s="39"/>
      <c r="C27" s="39"/>
      <c r="D27" s="39"/>
      <c r="E27" s="39"/>
      <c r="F27" s="39"/>
      <c r="G27" s="39"/>
      <c r="H27" s="39"/>
      <c r="I27" s="39"/>
      <c r="J27" s="30"/>
      <c r="K27" s="30"/>
      <c r="L27" s="31">
        <v>0.06</v>
      </c>
      <c r="M27" s="28">
        <f>M26*L27+M26</f>
        <v>1073.07333333333</v>
      </c>
      <c r="N27" s="28"/>
      <c r="O27" s="28"/>
    </row>
    <row r="28" s="1" customFormat="1" ht="24" customHeight="1" spans="2:11">
      <c r="B28" s="2"/>
      <c r="E28"/>
      <c r="I28" s="5"/>
      <c r="J28" s="5"/>
      <c r="K28" s="5"/>
    </row>
    <row r="29" s="1" customFormat="1" ht="24" customHeight="1" spans="2:11">
      <c r="B29" s="2"/>
      <c r="E29"/>
      <c r="I29" s="5"/>
      <c r="J29" s="5"/>
      <c r="K29" s="5"/>
    </row>
    <row r="30" s="1" customFormat="1" ht="24" customHeight="1" spans="2:11">
      <c r="B30" s="2"/>
      <c r="C30"/>
      <c r="D30"/>
      <c r="E30"/>
      <c r="I30" s="5"/>
      <c r="J30" s="5"/>
      <c r="K30" s="5"/>
    </row>
    <row r="31" s="1" customFormat="1" ht="24" customHeight="1" spans="2:11">
      <c r="B31" s="2"/>
      <c r="C31"/>
      <c r="D31"/>
      <c r="E31"/>
      <c r="I31" s="5"/>
      <c r="J31" s="5"/>
      <c r="K31" s="5"/>
    </row>
    <row r="32" s="1" customFormat="1" ht="24" customHeight="1" spans="2:11">
      <c r="B32" s="2"/>
      <c r="C32"/>
      <c r="D32"/>
      <c r="E32"/>
      <c r="I32" s="5"/>
      <c r="J32" s="5"/>
      <c r="K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C36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E43"/>
      <c r="F43"/>
      <c r="G43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4" customHeight="1" spans="2:13">
      <c r="B55" s="2"/>
      <c r="E55" s="4"/>
      <c r="K55" s="5"/>
      <c r="L55" s="5"/>
      <c r="M55" s="5"/>
    </row>
    <row r="56" s="1" customFormat="1" ht="24" customHeight="1" spans="2:13">
      <c r="B56" s="2"/>
      <c r="E56" s="4"/>
      <c r="K56" s="5"/>
      <c r="L56" s="5"/>
      <c r="M56" s="5"/>
    </row>
    <row r="57" s="1" customFormat="1" ht="24" customHeight="1" spans="2:13">
      <c r="B57" s="2"/>
      <c r="E57" s="4"/>
      <c r="K57" s="5"/>
      <c r="L57" s="5"/>
      <c r="M57" s="5"/>
    </row>
    <row r="58" s="1" customFormat="1" ht="24" customHeight="1" spans="2:13">
      <c r="B58" s="2"/>
      <c r="E58" s="4"/>
      <c r="K58" s="5"/>
      <c r="L58" s="5"/>
      <c r="M58" s="5"/>
    </row>
    <row r="59" s="1" customFormat="1" ht="24" customHeight="1" spans="2:13">
      <c r="B59" s="2"/>
      <c r="E59" s="4"/>
      <c r="K59" s="5"/>
      <c r="L59" s="5"/>
      <c r="M59" s="5"/>
    </row>
    <row r="60" s="1" customFormat="1" ht="24" customHeight="1" spans="2:13">
      <c r="B60" s="2"/>
      <c r="E60" s="4"/>
      <c r="K60" s="5"/>
      <c r="L60" s="5"/>
      <c r="M60" s="5"/>
    </row>
    <row r="61" s="1" customFormat="1" ht="24" customHeight="1" spans="2:13">
      <c r="B61" s="2"/>
      <c r="E61" s="4"/>
      <c r="K61" s="5"/>
      <c r="L61" s="5"/>
      <c r="M61" s="5"/>
    </row>
    <row r="62" s="1" customFormat="1" ht="24" customHeight="1" spans="2:13">
      <c r="B62" s="2"/>
      <c r="E62" s="4"/>
      <c r="K62" s="5"/>
      <c r="L62" s="5"/>
      <c r="M62" s="5"/>
    </row>
    <row r="63" s="1" customFormat="1" ht="24" customHeight="1" spans="2:13">
      <c r="B63" s="2"/>
      <c r="E63" s="4"/>
      <c r="K63" s="5"/>
      <c r="L63" s="5"/>
      <c r="M63" s="5"/>
    </row>
    <row r="64" s="1" customFormat="1" ht="24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  <row r="73" s="1" customFormat="1" ht="23" customHeight="1" spans="2:13">
      <c r="B73" s="2"/>
      <c r="E73" s="4"/>
      <c r="K73" s="5"/>
      <c r="L73" s="5"/>
      <c r="M73" s="5"/>
    </row>
    <row r="74" s="1" customFormat="1" ht="23" customHeight="1" spans="2:13">
      <c r="B74" s="2"/>
      <c r="E74" s="4"/>
      <c r="K74" s="5"/>
      <c r="L74" s="5"/>
      <c r="M74" s="5"/>
    </row>
    <row r="75" s="1" customFormat="1" ht="23" customHeight="1" spans="2:13">
      <c r="B75" s="2"/>
      <c r="E75" s="4"/>
      <c r="K75" s="5"/>
      <c r="L75" s="5"/>
      <c r="M75" s="5"/>
    </row>
    <row r="76" s="1" customFormat="1" ht="23" customHeight="1" spans="2:13">
      <c r="B76" s="2"/>
      <c r="E76" s="4"/>
      <c r="K76" s="5"/>
      <c r="L76" s="5"/>
      <c r="M76" s="5"/>
    </row>
    <row r="77" s="1" customFormat="1" ht="23" customHeight="1" spans="2:13">
      <c r="B77" s="2"/>
      <c r="E77" s="4"/>
      <c r="K77" s="5"/>
      <c r="L77" s="5"/>
      <c r="M77" s="5"/>
    </row>
    <row r="78" s="1" customFormat="1" ht="23" customHeight="1" spans="2:13">
      <c r="B78" s="2"/>
      <c r="E78" s="4"/>
      <c r="K78" s="5"/>
      <c r="L78" s="5"/>
      <c r="M78" s="5"/>
    </row>
    <row r="79" s="1" customFormat="1" ht="23" customHeight="1" spans="2:13">
      <c r="B79" s="2"/>
      <c r="E79" s="4"/>
      <c r="K79" s="5"/>
      <c r="L79" s="5"/>
      <c r="M79" s="5"/>
    </row>
    <row r="80" s="1" customFormat="1" ht="23" customHeight="1" spans="2:13">
      <c r="B80" s="2"/>
      <c r="E80" s="4"/>
      <c r="K80" s="5"/>
      <c r="L80" s="5"/>
      <c r="M80" s="5"/>
    </row>
    <row r="81" s="1" customFormat="1" ht="23" customHeight="1" spans="2:13">
      <c r="B81" s="2"/>
      <c r="E81" s="4"/>
      <c r="K81" s="5"/>
      <c r="L81" s="5"/>
      <c r="M81" s="5"/>
    </row>
    <row r="82" s="1" customFormat="1" ht="23" customHeight="1" spans="2:13">
      <c r="B82" s="2"/>
      <c r="E82" s="4"/>
      <c r="K82" s="5"/>
      <c r="L82" s="5"/>
      <c r="M82" s="5"/>
    </row>
  </sheetData>
  <mergeCells count="3">
    <mergeCell ref="A1:O1"/>
    <mergeCell ref="A26:I26"/>
    <mergeCell ref="A27:I27"/>
  </mergeCells>
  <conditionalFormatting sqref="E3">
    <cfRule type="duplicateValues" dxfId="0" priority="100"/>
  </conditionalFormatting>
  <conditionalFormatting sqref="E4">
    <cfRule type="duplicateValues" dxfId="0" priority="99"/>
  </conditionalFormatting>
  <conditionalFormatting sqref="B5">
    <cfRule type="duplicateValues" dxfId="0" priority="90"/>
  </conditionalFormatting>
  <conditionalFormatting sqref="E5">
    <cfRule type="duplicateValues" dxfId="0" priority="98"/>
  </conditionalFormatting>
  <conditionalFormatting sqref="B9">
    <cfRule type="duplicateValues" dxfId="0" priority="70"/>
    <cfRule type="duplicateValues" dxfId="1" priority="62"/>
    <cfRule type="duplicateValues" dxfId="0" priority="61"/>
  </conditionalFormatting>
  <conditionalFormatting sqref="E9">
    <cfRule type="duplicateValues" dxfId="0" priority="53"/>
  </conditionalFormatting>
  <conditionalFormatting sqref="H9">
    <cfRule type="duplicateValues" dxfId="0" priority="82"/>
    <cfRule type="duplicateValues" dxfId="1" priority="74"/>
    <cfRule type="duplicateValues" dxfId="0" priority="73"/>
  </conditionalFormatting>
  <conditionalFormatting sqref="E25">
    <cfRule type="duplicateValues" dxfId="0" priority="1"/>
  </conditionalFormatting>
  <conditionalFormatting sqref="B3:B4">
    <cfRule type="duplicateValues" dxfId="0" priority="97"/>
  </conditionalFormatting>
  <conditionalFormatting sqref="B22:B24">
    <cfRule type="duplicateValues" dxfId="0" priority="34"/>
    <cfRule type="duplicateValues" dxfId="1" priority="26"/>
    <cfRule type="duplicateValues" dxfId="0" priority="25"/>
  </conditionalFormatting>
  <conditionalFormatting sqref="E22:E24">
    <cfRule type="duplicateValues" dxfId="0" priority="3"/>
  </conditionalFormatting>
  <conditionalFormatting sqref="H15:H16">
    <cfRule type="duplicateValues" dxfId="0" priority="51"/>
    <cfRule type="duplicateValues" dxfId="1" priority="43"/>
    <cfRule type="duplicateValues" dxfId="0" priority="42"/>
  </conditionalFormatting>
  <conditionalFormatting sqref="H22:H25">
    <cfRule type="duplicateValues" dxfId="0" priority="16"/>
    <cfRule type="duplicateValues" dxfId="1" priority="8"/>
    <cfRule type="duplicateValues" dxfId="0" priority="7"/>
  </conditionalFormatting>
  <conditionalFormatting sqref="B1:B21 B25 B27:B1048576 H1:H21 H27:H1048576">
    <cfRule type="duplicateValues" dxfId="0" priority="52"/>
  </conditionalFormatting>
  <conditionalFormatting sqref="B1:B2 B27:B1048576">
    <cfRule type="duplicateValues" dxfId="0" priority="118"/>
  </conditionalFormatting>
  <conditionalFormatting sqref="B2 H2:H8 H10:H14 H17:H21 F27:F32 B27:B1048576 H33:H1048576">
    <cfRule type="duplicateValues" dxfId="0" priority="135"/>
  </conditionalFormatting>
  <conditionalFormatting sqref="B2 H2 F27:F32 H33:H1048576 B27:B1048576">
    <cfRule type="duplicateValues" dxfId="0" priority="142"/>
  </conditionalFormatting>
  <conditionalFormatting sqref="H2 B2 F27:F32 H33:H1048576 B27:B1048576">
    <cfRule type="duplicateValues" dxfId="0" priority="137"/>
  </conditionalFormatting>
  <conditionalFormatting sqref="H2 B2 B27:B1048576 H33:H1048576 F27:F32">
    <cfRule type="duplicateValues" dxfId="0" priority="150"/>
  </conditionalFormatting>
  <conditionalFormatting sqref="B2 B27:B1048576">
    <cfRule type="duplicateValues" dxfId="0" priority="120"/>
  </conditionalFormatting>
  <conditionalFormatting sqref="H2:H8 B2 H10:H14 H17:H21 F27:F32 B27:B1048576 H33:H1048576">
    <cfRule type="duplicateValues" dxfId="0" priority="123"/>
  </conditionalFormatting>
  <conditionalFormatting sqref="H3:H8 H10:H14 H17:H21">
    <cfRule type="duplicateValues" dxfId="0" priority="124"/>
    <cfRule type="duplicateValues" dxfId="1" priority="126"/>
    <cfRule type="duplicateValues" dxfId="0" priority="127"/>
  </conditionalFormatting>
  <conditionalFormatting sqref="B6:B8 B10:B21 B25">
    <cfRule type="duplicateValues" dxfId="0" priority="101"/>
    <cfRule type="duplicateValues" dxfId="1" priority="109"/>
    <cfRule type="duplicateValues" dxfId="0" priority="110"/>
  </conditionalFormatting>
  <conditionalFormatting sqref="E6:E8 E10:E21">
    <cfRule type="duplicateValues" dxfId="0" priority="83"/>
  </conditionalFormatting>
  <pageMargins left="0.357638888888889" right="0.357638888888889" top="0.0152777777777778" bottom="0.0152777777777778" header="0.5" footer="0.5"/>
  <pageSetup paperSize="9" scale="8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zoomScale="115" zoomScaleNormal="115" topLeftCell="A3" workbookViewId="0">
      <selection activeCell="K18" sqref="K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295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3" si="0">ROW()-2</f>
        <v>1</v>
      </c>
      <c r="B3" s="14" t="s">
        <v>265</v>
      </c>
      <c r="C3" s="35" t="s">
        <v>259</v>
      </c>
      <c r="D3" s="16">
        <v>45748</v>
      </c>
      <c r="E3" s="77" t="s">
        <v>266</v>
      </c>
      <c r="F3" s="18" t="str">
        <f t="shared" ref="F3:F2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22" si="2">DAY(EOMONTH(D3,0))-DAY(D3)+1</f>
        <v>30</v>
      </c>
      <c r="K3" s="27">
        <f t="shared" ref="K3:K22" si="3">IF(H3="",70/30*J3,0)</f>
        <v>70</v>
      </c>
      <c r="L3" s="27">
        <f t="shared" ref="L3:L22" si="4">IF(H3="",30/30*J3,0)</f>
        <v>30</v>
      </c>
      <c r="M3" s="27">
        <f t="shared" ref="M3:M22" si="5">SUM(K3:L3)</f>
        <v>100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14" t="s">
        <v>269</v>
      </c>
      <c r="C4" s="35" t="s">
        <v>221</v>
      </c>
      <c r="D4" s="16">
        <v>45748</v>
      </c>
      <c r="E4" s="77" t="s">
        <v>270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0"/>
      <c r="I4" s="19" t="s">
        <v>198</v>
      </c>
      <c r="J4" s="26">
        <f t="shared" si="2"/>
        <v>30</v>
      </c>
      <c r="K4" s="27">
        <f t="shared" si="3"/>
        <v>70</v>
      </c>
      <c r="L4" s="27">
        <f t="shared" si="4"/>
        <v>30</v>
      </c>
      <c r="M4" s="27">
        <f t="shared" si="5"/>
        <v>100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14" t="s">
        <v>279</v>
      </c>
      <c r="C5" s="35" t="s">
        <v>280</v>
      </c>
      <c r="D5" s="16">
        <v>45748</v>
      </c>
      <c r="E5" s="77" t="s">
        <v>281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30</v>
      </c>
      <c r="K5" s="27">
        <f t="shared" si="3"/>
        <v>70</v>
      </c>
      <c r="L5" s="27">
        <f t="shared" si="4"/>
        <v>30</v>
      </c>
      <c r="M5" s="27">
        <f t="shared" si="5"/>
        <v>100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14" t="s">
        <v>273</v>
      </c>
      <c r="C6" s="35" t="s">
        <v>196</v>
      </c>
      <c r="D6" s="16">
        <v>45748</v>
      </c>
      <c r="E6" s="17" t="s">
        <v>274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30</v>
      </c>
      <c r="K6" s="27">
        <f t="shared" si="3"/>
        <v>70</v>
      </c>
      <c r="L6" s="27">
        <f t="shared" si="4"/>
        <v>30</v>
      </c>
      <c r="M6" s="27">
        <f t="shared" si="5"/>
        <v>100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14" t="s">
        <v>282</v>
      </c>
      <c r="C7" s="35" t="s">
        <v>283</v>
      </c>
      <c r="D7" s="16">
        <v>45748</v>
      </c>
      <c r="E7" s="77" t="s">
        <v>284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30</v>
      </c>
      <c r="K7" s="27">
        <f t="shared" si="3"/>
        <v>70</v>
      </c>
      <c r="L7" s="27">
        <f t="shared" si="4"/>
        <v>30</v>
      </c>
      <c r="M7" s="27">
        <f t="shared" si="5"/>
        <v>100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14" t="s">
        <v>296</v>
      </c>
      <c r="C8" s="35" t="s">
        <v>196</v>
      </c>
      <c r="D8" s="16">
        <v>45748</v>
      </c>
      <c r="E8" s="17" t="s">
        <v>297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30</v>
      </c>
      <c r="K8" s="27">
        <f t="shared" si="3"/>
        <v>70</v>
      </c>
      <c r="L8" s="27">
        <f t="shared" si="4"/>
        <v>30</v>
      </c>
      <c r="M8" s="27">
        <f t="shared" si="5"/>
        <v>100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14" t="s">
        <v>298</v>
      </c>
      <c r="C9" s="35" t="s">
        <v>196</v>
      </c>
      <c r="D9" s="16">
        <v>45748</v>
      </c>
      <c r="E9" s="17" t="s">
        <v>299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30</v>
      </c>
      <c r="K9" s="27">
        <f t="shared" si="3"/>
        <v>70</v>
      </c>
      <c r="L9" s="27">
        <f t="shared" si="4"/>
        <v>30</v>
      </c>
      <c r="M9" s="27">
        <f t="shared" si="5"/>
        <v>100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285</v>
      </c>
      <c r="C10" s="35" t="s">
        <v>286</v>
      </c>
      <c r="D10" s="16">
        <v>45748</v>
      </c>
      <c r="E10" s="77" t="s">
        <v>287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30</v>
      </c>
      <c r="K10" s="27">
        <f t="shared" si="3"/>
        <v>70</v>
      </c>
      <c r="L10" s="27">
        <f t="shared" si="4"/>
        <v>30</v>
      </c>
      <c r="M10" s="27">
        <f t="shared" si="5"/>
        <v>100</v>
      </c>
      <c r="N10" s="28"/>
      <c r="O10" s="28" t="s">
        <v>175</v>
      </c>
    </row>
    <row r="11" s="1" customFormat="1" ht="24" customHeight="1" spans="1:16">
      <c r="A11" s="13">
        <f t="shared" si="0"/>
        <v>9</v>
      </c>
      <c r="B11" s="14" t="s">
        <v>288</v>
      </c>
      <c r="C11" s="35" t="s">
        <v>196</v>
      </c>
      <c r="D11" s="16">
        <v>45748</v>
      </c>
      <c r="E11" s="77" t="s">
        <v>289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30</v>
      </c>
      <c r="K11" s="27">
        <f t="shared" si="3"/>
        <v>70</v>
      </c>
      <c r="L11" s="27">
        <f t="shared" si="4"/>
        <v>30</v>
      </c>
      <c r="M11" s="27">
        <f t="shared" si="5"/>
        <v>100</v>
      </c>
      <c r="N11" s="28"/>
      <c r="O11" s="28" t="s">
        <v>176</v>
      </c>
      <c r="P11" s="1" t="s">
        <v>255</v>
      </c>
    </row>
    <row r="12" s="1" customFormat="1" ht="24" customHeight="1" spans="1:15">
      <c r="A12" s="13">
        <f t="shared" si="0"/>
        <v>10</v>
      </c>
      <c r="B12" s="14" t="s">
        <v>290</v>
      </c>
      <c r="C12" s="35" t="s">
        <v>196</v>
      </c>
      <c r="D12" s="16">
        <v>45748</v>
      </c>
      <c r="E12" s="77" t="s">
        <v>291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30</v>
      </c>
      <c r="K12" s="27">
        <f t="shared" si="3"/>
        <v>70</v>
      </c>
      <c r="L12" s="27">
        <f t="shared" si="4"/>
        <v>30</v>
      </c>
      <c r="M12" s="27">
        <f t="shared" si="5"/>
        <v>100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14" t="s">
        <v>292</v>
      </c>
      <c r="C13" s="35" t="s">
        <v>280</v>
      </c>
      <c r="D13" s="16">
        <v>45748</v>
      </c>
      <c r="E13" s="17" t="s">
        <v>293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30</v>
      </c>
      <c r="K13" s="27">
        <f t="shared" si="3"/>
        <v>70</v>
      </c>
      <c r="L13" s="27">
        <f t="shared" si="4"/>
        <v>30</v>
      </c>
      <c r="M13" s="27">
        <f t="shared" si="5"/>
        <v>100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14" t="s">
        <v>300</v>
      </c>
      <c r="C14" s="35" t="s">
        <v>259</v>
      </c>
      <c r="D14" s="16">
        <v>45748</v>
      </c>
      <c r="E14" s="77" t="s">
        <v>301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 t="s">
        <v>288</v>
      </c>
      <c r="I14" s="19" t="s">
        <v>198</v>
      </c>
      <c r="J14" s="26">
        <f t="shared" si="2"/>
        <v>30</v>
      </c>
      <c r="K14" s="27">
        <f t="shared" si="3"/>
        <v>0</v>
      </c>
      <c r="L14" s="27">
        <f t="shared" si="4"/>
        <v>0</v>
      </c>
      <c r="M14" s="27">
        <f t="shared" si="5"/>
        <v>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302</v>
      </c>
      <c r="C15" s="35" t="s">
        <v>259</v>
      </c>
      <c r="D15" s="16">
        <v>45749</v>
      </c>
      <c r="E15" s="77" t="s">
        <v>303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29</v>
      </c>
      <c r="K15" s="27">
        <f t="shared" si="3"/>
        <v>67.6666666666667</v>
      </c>
      <c r="L15" s="27">
        <f t="shared" si="4"/>
        <v>29</v>
      </c>
      <c r="M15" s="27">
        <f t="shared" si="5"/>
        <v>96.6666666666667</v>
      </c>
      <c r="N15" s="28"/>
      <c r="O15" s="28" t="s">
        <v>176</v>
      </c>
    </row>
    <row r="16" s="1" customFormat="1" ht="24" customHeight="1" spans="1:15">
      <c r="A16" s="13">
        <f t="shared" si="0"/>
        <v>14</v>
      </c>
      <c r="B16" s="14" t="s">
        <v>304</v>
      </c>
      <c r="C16" s="35" t="s">
        <v>283</v>
      </c>
      <c r="D16" s="16">
        <v>45754</v>
      </c>
      <c r="E16" s="77" t="s">
        <v>305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 t="s">
        <v>265</v>
      </c>
      <c r="I16" s="19" t="s">
        <v>198</v>
      </c>
      <c r="J16" s="26">
        <f t="shared" si="2"/>
        <v>24</v>
      </c>
      <c r="K16" s="27">
        <f t="shared" si="3"/>
        <v>0</v>
      </c>
      <c r="L16" s="27">
        <f t="shared" si="4"/>
        <v>0</v>
      </c>
      <c r="M16" s="27">
        <f t="shared" si="5"/>
        <v>0</v>
      </c>
      <c r="N16" s="28"/>
      <c r="O16" s="28" t="s">
        <v>175</v>
      </c>
    </row>
    <row r="17" s="1" customFormat="1" ht="24" customHeight="1" spans="1:15">
      <c r="A17" s="13">
        <f t="shared" si="0"/>
        <v>15</v>
      </c>
      <c r="B17" s="14" t="s">
        <v>306</v>
      </c>
      <c r="C17" s="35" t="s">
        <v>221</v>
      </c>
      <c r="D17" s="16">
        <v>45754</v>
      </c>
      <c r="E17" s="77" t="s">
        <v>307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269</v>
      </c>
      <c r="I17" s="19" t="s">
        <v>198</v>
      </c>
      <c r="J17" s="26">
        <f t="shared" si="2"/>
        <v>24</v>
      </c>
      <c r="K17" s="27">
        <f t="shared" si="3"/>
        <v>0</v>
      </c>
      <c r="L17" s="27">
        <f t="shared" si="4"/>
        <v>0</v>
      </c>
      <c r="M17" s="27">
        <f t="shared" si="5"/>
        <v>0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14" t="s">
        <v>308</v>
      </c>
      <c r="C18" s="35" t="s">
        <v>259</v>
      </c>
      <c r="D18" s="16">
        <v>45755</v>
      </c>
      <c r="E18" s="77" t="s">
        <v>309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296</v>
      </c>
      <c r="I18" s="19" t="s">
        <v>198</v>
      </c>
      <c r="J18" s="26">
        <f t="shared" si="2"/>
        <v>23</v>
      </c>
      <c r="K18" s="27">
        <f t="shared" si="3"/>
        <v>0</v>
      </c>
      <c r="L18" s="27">
        <f t="shared" si="4"/>
        <v>0</v>
      </c>
      <c r="M18" s="27">
        <f t="shared" si="5"/>
        <v>0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14" t="s">
        <v>310</v>
      </c>
      <c r="C19" s="35" t="s">
        <v>259</v>
      </c>
      <c r="D19" s="16">
        <v>45761</v>
      </c>
      <c r="E19" s="77" t="s">
        <v>311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273</v>
      </c>
      <c r="I19" s="19" t="s">
        <v>198</v>
      </c>
      <c r="J19" s="26">
        <f t="shared" si="2"/>
        <v>17</v>
      </c>
      <c r="K19" s="27">
        <f t="shared" si="3"/>
        <v>0</v>
      </c>
      <c r="L19" s="27">
        <f t="shared" si="4"/>
        <v>0</v>
      </c>
      <c r="M19" s="27">
        <f t="shared" si="5"/>
        <v>0</v>
      </c>
      <c r="N19" s="28"/>
      <c r="O19" s="28" t="s">
        <v>176</v>
      </c>
    </row>
    <row r="20" s="1" customFormat="1" ht="24" customHeight="1" spans="1:15">
      <c r="A20" s="13">
        <f t="shared" si="0"/>
        <v>18</v>
      </c>
      <c r="B20" s="14" t="s">
        <v>312</v>
      </c>
      <c r="C20" s="35" t="s">
        <v>221</v>
      </c>
      <c r="D20" s="16">
        <v>45764</v>
      </c>
      <c r="E20" s="77" t="s">
        <v>313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285</v>
      </c>
      <c r="I20" s="19" t="s">
        <v>198</v>
      </c>
      <c r="J20" s="26">
        <f t="shared" si="2"/>
        <v>14</v>
      </c>
      <c r="K20" s="27">
        <f t="shared" si="3"/>
        <v>0</v>
      </c>
      <c r="L20" s="27">
        <f t="shared" si="4"/>
        <v>0</v>
      </c>
      <c r="M20" s="27">
        <f t="shared" si="5"/>
        <v>0</v>
      </c>
      <c r="N20" s="28"/>
      <c r="O20" s="28" t="s">
        <v>175</v>
      </c>
    </row>
    <row r="21" s="1" customFormat="1" ht="24" customHeight="1" spans="1:15">
      <c r="A21" s="13">
        <f t="shared" si="0"/>
        <v>19</v>
      </c>
      <c r="B21" s="14" t="s">
        <v>314</v>
      </c>
      <c r="C21" s="35" t="s">
        <v>315</v>
      </c>
      <c r="D21" s="16">
        <v>45768</v>
      </c>
      <c r="E21" s="77" t="s">
        <v>316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 t="s">
        <v>298</v>
      </c>
      <c r="I21" s="19" t="s">
        <v>198</v>
      </c>
      <c r="J21" s="26">
        <f t="shared" si="2"/>
        <v>10</v>
      </c>
      <c r="K21" s="27">
        <f t="shared" si="3"/>
        <v>0</v>
      </c>
      <c r="L21" s="27">
        <f t="shared" si="4"/>
        <v>0</v>
      </c>
      <c r="M21" s="27">
        <f t="shared" si="5"/>
        <v>0</v>
      </c>
      <c r="N21" s="28"/>
      <c r="O21" s="28" t="s">
        <v>175</v>
      </c>
    </row>
    <row r="22" s="1" customFormat="1" ht="24" customHeight="1" spans="1:15">
      <c r="A22" s="13">
        <f t="shared" si="0"/>
        <v>20</v>
      </c>
      <c r="B22" s="14" t="s">
        <v>317</v>
      </c>
      <c r="C22" s="35" t="s">
        <v>160</v>
      </c>
      <c r="D22" s="16">
        <v>45772</v>
      </c>
      <c r="E22" s="77" t="s">
        <v>318</v>
      </c>
      <c r="F22" s="18" t="str">
        <f t="shared" si="1"/>
        <v>女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 t="s">
        <v>279</v>
      </c>
      <c r="I22" s="19" t="s">
        <v>198</v>
      </c>
      <c r="J22" s="26">
        <f t="shared" si="2"/>
        <v>6</v>
      </c>
      <c r="K22" s="27">
        <f t="shared" si="3"/>
        <v>0</v>
      </c>
      <c r="L22" s="27">
        <f t="shared" si="4"/>
        <v>0</v>
      </c>
      <c r="M22" s="27">
        <f t="shared" si="5"/>
        <v>0</v>
      </c>
      <c r="N22" s="28"/>
      <c r="O22" s="28" t="s">
        <v>319</v>
      </c>
    </row>
    <row r="23" s="1" customFormat="1" ht="24" customHeight="1" spans="1:15">
      <c r="A23" s="21" t="s">
        <v>217</v>
      </c>
      <c r="B23" s="22"/>
      <c r="C23" s="22"/>
      <c r="D23" s="22"/>
      <c r="E23" s="22"/>
      <c r="F23" s="22"/>
      <c r="G23" s="22"/>
      <c r="H23" s="22"/>
      <c r="I23" s="22"/>
      <c r="J23" s="29"/>
      <c r="K23" s="27">
        <f>SUM(K3:K22)</f>
        <v>837.666666666667</v>
      </c>
      <c r="L23" s="27">
        <f>SUM(L3:L22)</f>
        <v>359</v>
      </c>
      <c r="M23" s="27">
        <f>SUM(M3:M22)</f>
        <v>1196.66666666667</v>
      </c>
      <c r="N23" s="28"/>
      <c r="O23" s="28"/>
    </row>
    <row r="24" s="1" customFormat="1" ht="24" customHeight="1" spans="1:15">
      <c r="A24" s="21" t="s">
        <v>294</v>
      </c>
      <c r="B24" s="22"/>
      <c r="C24" s="22"/>
      <c r="D24" s="22"/>
      <c r="E24" s="22"/>
      <c r="F24" s="22"/>
      <c r="G24" s="22"/>
      <c r="H24" s="22"/>
      <c r="I24" s="22"/>
      <c r="J24" s="29"/>
      <c r="K24" s="30"/>
      <c r="L24" s="31">
        <v>0.06</v>
      </c>
      <c r="M24" s="28">
        <f>M23*L24+M23</f>
        <v>1268.46666666667</v>
      </c>
      <c r="N24" s="28"/>
      <c r="O24" s="28"/>
    </row>
    <row r="25" s="1" customFormat="1" ht="24" customHeight="1" spans="2:11">
      <c r="B25" s="2"/>
      <c r="E25"/>
      <c r="I25" s="5"/>
      <c r="J25" s="5"/>
      <c r="K25" s="5"/>
    </row>
    <row r="26" s="1" customFormat="1" ht="24" customHeight="1" spans="2:11">
      <c r="B26" s="2"/>
      <c r="E26"/>
      <c r="I26" s="5"/>
      <c r="J26" s="5"/>
      <c r="K26" s="5"/>
    </row>
    <row r="27" s="1" customFormat="1" ht="24" customHeight="1" spans="2:11">
      <c r="B27" s="2"/>
      <c r="C27"/>
      <c r="D27"/>
      <c r="E27"/>
      <c r="I27" s="5"/>
      <c r="J27" s="5"/>
      <c r="K27" s="5"/>
    </row>
    <row r="28" s="1" customFormat="1" ht="24" customHeight="1" spans="2:11">
      <c r="B28" s="2"/>
      <c r="C28"/>
      <c r="D28"/>
      <c r="E28"/>
      <c r="I28" s="5"/>
      <c r="J28" s="5"/>
      <c r="K28" s="5"/>
    </row>
    <row r="29" s="1" customFormat="1" ht="24" customHeight="1" spans="2:11">
      <c r="B29" s="2"/>
      <c r="C29"/>
      <c r="D29"/>
      <c r="E29"/>
      <c r="I29" s="5"/>
      <c r="J29" s="5"/>
      <c r="K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C36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E40"/>
      <c r="F40"/>
      <c r="G40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4" customHeight="1" spans="2:13">
      <c r="B55" s="2"/>
      <c r="E55" s="4"/>
      <c r="K55" s="5"/>
      <c r="L55" s="5"/>
      <c r="M55" s="5"/>
    </row>
    <row r="56" s="1" customFormat="1" ht="24" customHeight="1" spans="2:13">
      <c r="B56" s="2"/>
      <c r="E56" s="4"/>
      <c r="K56" s="5"/>
      <c r="L56" s="5"/>
      <c r="M56" s="5"/>
    </row>
    <row r="57" s="1" customFormat="1" ht="24" customHeight="1" spans="2:13">
      <c r="B57" s="2"/>
      <c r="E57" s="4"/>
      <c r="K57" s="5"/>
      <c r="L57" s="5"/>
      <c r="M57" s="5"/>
    </row>
    <row r="58" s="1" customFormat="1" ht="24" customHeight="1" spans="2:13">
      <c r="B58" s="2"/>
      <c r="E58" s="4"/>
      <c r="K58" s="5"/>
      <c r="L58" s="5"/>
      <c r="M58" s="5"/>
    </row>
    <row r="59" s="1" customFormat="1" ht="24" customHeight="1" spans="2:13">
      <c r="B59" s="2"/>
      <c r="E59" s="4"/>
      <c r="K59" s="5"/>
      <c r="L59" s="5"/>
      <c r="M59" s="5"/>
    </row>
    <row r="60" s="1" customFormat="1" ht="24" customHeight="1" spans="2:13">
      <c r="B60" s="2"/>
      <c r="E60" s="4"/>
      <c r="K60" s="5"/>
      <c r="L60" s="5"/>
      <c r="M60" s="5"/>
    </row>
    <row r="61" s="1" customFormat="1" ht="24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  <row r="73" s="1" customFormat="1" ht="23" customHeight="1" spans="2:13">
      <c r="B73" s="2"/>
      <c r="E73" s="4"/>
      <c r="K73" s="5"/>
      <c r="L73" s="5"/>
      <c r="M73" s="5"/>
    </row>
    <row r="74" s="1" customFormat="1" ht="23" customHeight="1" spans="2:13">
      <c r="B74" s="2"/>
      <c r="E74" s="4"/>
      <c r="K74" s="5"/>
      <c r="L74" s="5"/>
      <c r="M74" s="5"/>
    </row>
    <row r="75" s="1" customFormat="1" ht="23" customHeight="1" spans="2:13">
      <c r="B75" s="2"/>
      <c r="E75" s="4"/>
      <c r="K75" s="5"/>
      <c r="L75" s="5"/>
      <c r="M75" s="5"/>
    </row>
    <row r="76" s="1" customFormat="1" ht="23" customHeight="1" spans="2:13">
      <c r="B76" s="2"/>
      <c r="E76" s="4"/>
      <c r="K76" s="5"/>
      <c r="L76" s="5"/>
      <c r="M76" s="5"/>
    </row>
    <row r="77" s="1" customFormat="1" ht="23" customHeight="1" spans="2:13">
      <c r="B77" s="2"/>
      <c r="E77" s="4"/>
      <c r="K77" s="5"/>
      <c r="L77" s="5"/>
      <c r="M77" s="5"/>
    </row>
    <row r="78" s="1" customFormat="1" ht="23" customHeight="1" spans="2:13">
      <c r="B78" s="2"/>
      <c r="E78" s="4"/>
      <c r="K78" s="5"/>
      <c r="L78" s="5"/>
      <c r="M78" s="5"/>
    </row>
    <row r="79" s="1" customFormat="1" ht="23" customHeight="1" spans="2:13">
      <c r="B79" s="2"/>
      <c r="E79" s="4"/>
      <c r="K79" s="5"/>
      <c r="L79" s="5"/>
      <c r="M79" s="5"/>
    </row>
  </sheetData>
  <mergeCells count="3">
    <mergeCell ref="A1:O1"/>
    <mergeCell ref="A23:J23"/>
    <mergeCell ref="A24:J24"/>
  </mergeCells>
  <conditionalFormatting sqref="H4">
    <cfRule type="duplicateValues" dxfId="0" priority="120"/>
    <cfRule type="duplicateValues" dxfId="1" priority="128"/>
    <cfRule type="duplicateValues" dxfId="0" priority="129"/>
  </conditionalFormatting>
  <conditionalFormatting sqref="B6">
    <cfRule type="duplicateValues" dxfId="0" priority="91"/>
    <cfRule type="duplicateValues" dxfId="1" priority="99"/>
    <cfRule type="duplicateValues" dxfId="0" priority="100"/>
  </conditionalFormatting>
  <conditionalFormatting sqref="E6">
    <cfRule type="duplicateValues" dxfId="0" priority="90"/>
  </conditionalFormatting>
  <conditionalFormatting sqref="H6">
    <cfRule type="duplicateValues" dxfId="0" priority="108"/>
    <cfRule type="duplicateValues" dxfId="1" priority="111"/>
    <cfRule type="duplicateValues" dxfId="0" priority="112"/>
  </conditionalFormatting>
  <conditionalFormatting sqref="B7">
    <cfRule type="duplicateValues" dxfId="0" priority="60"/>
    <cfRule type="duplicateValues" dxfId="1" priority="68"/>
    <cfRule type="duplicateValues" dxfId="0" priority="69"/>
  </conditionalFormatting>
  <conditionalFormatting sqref="E7">
    <cfRule type="duplicateValues" dxfId="0" priority="59"/>
  </conditionalFormatting>
  <conditionalFormatting sqref="E8">
    <cfRule type="duplicateValues" dxfId="0" priority="57"/>
  </conditionalFormatting>
  <conditionalFormatting sqref="B13:B17">
    <cfRule type="duplicateValues" dxfId="0" priority="37"/>
    <cfRule type="duplicateValues" dxfId="1" priority="46"/>
    <cfRule type="duplicateValues" dxfId="0" priority="47"/>
  </conditionalFormatting>
  <conditionalFormatting sqref="E9:E12">
    <cfRule type="duplicateValues" dxfId="0" priority="55"/>
  </conditionalFormatting>
  <conditionalFormatting sqref="E13:E17">
    <cfRule type="duplicateValues" dxfId="0" priority="23"/>
  </conditionalFormatting>
  <conditionalFormatting sqref="H7:H12">
    <cfRule type="duplicateValues" dxfId="0" priority="77"/>
    <cfRule type="duplicateValues" dxfId="1" priority="80"/>
    <cfRule type="duplicateValues" dxfId="0" priority="81"/>
  </conditionalFormatting>
  <conditionalFormatting sqref="H13:H17">
    <cfRule type="duplicateValues" dxfId="0" priority="24"/>
    <cfRule type="duplicateValues" dxfId="1" priority="28"/>
    <cfRule type="duplicateValues" dxfId="0" priority="29"/>
  </conditionalFormatting>
  <conditionalFormatting sqref="B1:B5 H1:H5 B8:B12 H18:H22 B18:B22 B25:B1048576 H25:H1048576">
    <cfRule type="duplicateValues" dxfId="0" priority="137"/>
  </conditionalFormatting>
  <conditionalFormatting sqref="H1:H22 B1:B22 B25:B1048576 H25:H1048576">
    <cfRule type="duplicateValues" dxfId="0" priority="22"/>
  </conditionalFormatting>
  <conditionalFormatting sqref="B1:B2 B25:B1048576">
    <cfRule type="duplicateValues" dxfId="0" priority="203"/>
  </conditionalFormatting>
  <conditionalFormatting sqref="B2 B25:B1048576">
    <cfRule type="duplicateValues" dxfId="0" priority="205"/>
  </conditionalFormatting>
  <conditionalFormatting sqref="B2 H2 F25:F29 B25:B1048576 H30:H1048576">
    <cfRule type="duplicateValues" dxfId="0" priority="227"/>
  </conditionalFormatting>
  <conditionalFormatting sqref="H2 B2 F25:F29 B25:B1048576 H30:H1048576">
    <cfRule type="duplicateValues" dxfId="0" priority="222"/>
  </conditionalFormatting>
  <conditionalFormatting sqref="H2 B2 F25:F29 H30:H1048576 B25:B1048576">
    <cfRule type="duplicateValues" dxfId="0" priority="235"/>
  </conditionalFormatting>
  <conditionalFormatting sqref="B2 H2:H3 H5 H18:H22 F25:F29 B25:B1048576 H30:H1048576">
    <cfRule type="duplicateValues" dxfId="0" priority="220"/>
  </conditionalFormatting>
  <conditionalFormatting sqref="H2:H3 B2 H5 H18:H22 F25:F29 B25:B1048576 H30:H1048576">
    <cfRule type="duplicateValues" dxfId="0" priority="208"/>
  </conditionalFormatting>
  <conditionalFormatting sqref="B3:B5 B8:B12 B18:B22">
    <cfRule type="duplicateValues" dxfId="0" priority="186"/>
    <cfRule type="duplicateValues" dxfId="1" priority="194"/>
    <cfRule type="duplicateValues" dxfId="0" priority="195"/>
  </conditionalFormatting>
  <conditionalFormatting sqref="E3:E5 E18:E22">
    <cfRule type="duplicateValues" dxfId="0" priority="168"/>
  </conditionalFormatting>
  <conditionalFormatting sqref="H5 H3 H18:H22">
    <cfRule type="duplicateValues" dxfId="0" priority="209"/>
    <cfRule type="duplicateValues" dxfId="1" priority="211"/>
    <cfRule type="duplicateValues" dxfId="0" priority="212"/>
  </conditionalFormatting>
  <conditionalFormatting sqref="B6 H6">
    <cfRule type="duplicateValues" dxfId="0" priority="89"/>
  </conditionalFormatting>
  <conditionalFormatting sqref="B7 H7:H12">
    <cfRule type="duplicateValues" dxfId="0" priority="58"/>
  </conditionalFormatting>
  <pageMargins left="0.751388888888889" right="0.751388888888889" top="0" bottom="0" header="0.5" footer="0.5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15" zoomScaleNormal="115" topLeftCell="A3" workbookViewId="0">
      <selection activeCell="A16" sqref="A16:J16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04166666666667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35" t="s">
        <v>280</v>
      </c>
      <c r="D3" s="16">
        <v>45778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 t="shared" ref="A4:A15" si="0">ROW()-2</f>
        <v>2</v>
      </c>
      <c r="B4" s="14" t="s">
        <v>300</v>
      </c>
      <c r="C4" s="35" t="s">
        <v>259</v>
      </c>
      <c r="D4" s="16">
        <v>45778</v>
      </c>
      <c r="E4" s="77" t="s">
        <v>301</v>
      </c>
      <c r="F4" s="18" t="str">
        <f t="shared" ref="F4:F15" si="1"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ref="J4:J15" si="2">DAY(EOMONTH(D4,0))-DAY(D4)+1</f>
        <v>31</v>
      </c>
      <c r="K4" s="27">
        <v>70</v>
      </c>
      <c r="L4" s="27">
        <f t="shared" ref="L4:L15" si="3">IF(H4="",30/30*J4,0)</f>
        <v>31</v>
      </c>
      <c r="M4" s="27">
        <f t="shared" ref="M4:M15" si="4">SUM(K4:L4)</f>
        <v>101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14" t="s">
        <v>302</v>
      </c>
      <c r="C5" s="35" t="s">
        <v>259</v>
      </c>
      <c r="D5" s="16">
        <v>45778</v>
      </c>
      <c r="E5" s="77" t="s">
        <v>303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31</v>
      </c>
      <c r="K5" s="27">
        <v>70</v>
      </c>
      <c r="L5" s="27">
        <f t="shared" si="3"/>
        <v>31</v>
      </c>
      <c r="M5" s="27">
        <f t="shared" si="4"/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14" t="s">
        <v>304</v>
      </c>
      <c r="C6" s="35" t="s">
        <v>283</v>
      </c>
      <c r="D6" s="16">
        <v>45778</v>
      </c>
      <c r="E6" s="77" t="s">
        <v>305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175</v>
      </c>
    </row>
    <row r="7" s="1" customFormat="1" ht="24" customHeight="1" spans="1:15">
      <c r="A7" s="13">
        <f t="shared" si="0"/>
        <v>5</v>
      </c>
      <c r="B7" s="14" t="s">
        <v>306</v>
      </c>
      <c r="C7" s="35" t="s">
        <v>221</v>
      </c>
      <c r="D7" s="16">
        <v>45778</v>
      </c>
      <c r="E7" s="77" t="s">
        <v>307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175</v>
      </c>
    </row>
    <row r="8" s="1" customFormat="1" ht="24" customHeight="1" spans="1:15">
      <c r="A8" s="13">
        <f t="shared" si="0"/>
        <v>6</v>
      </c>
      <c r="B8" s="14" t="s">
        <v>308</v>
      </c>
      <c r="C8" s="35" t="s">
        <v>259</v>
      </c>
      <c r="D8" s="16">
        <v>45778</v>
      </c>
      <c r="E8" s="77" t="s">
        <v>309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14" t="s">
        <v>310</v>
      </c>
      <c r="C9" s="35" t="s">
        <v>259</v>
      </c>
      <c r="D9" s="16">
        <v>45778</v>
      </c>
      <c r="E9" s="77" t="s">
        <v>311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312</v>
      </c>
      <c r="C10" s="35" t="s">
        <v>221</v>
      </c>
      <c r="D10" s="16">
        <v>45778</v>
      </c>
      <c r="E10" s="77" t="s">
        <v>313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14" t="s">
        <v>314</v>
      </c>
      <c r="C11" s="35" t="s">
        <v>315</v>
      </c>
      <c r="D11" s="16">
        <v>45778</v>
      </c>
      <c r="E11" s="77" t="s">
        <v>316</v>
      </c>
      <c r="F11" s="18" t="str">
        <f t="shared" si="1"/>
        <v>女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14" t="s">
        <v>317</v>
      </c>
      <c r="C12" s="35" t="s">
        <v>160</v>
      </c>
      <c r="D12" s="16">
        <v>45778</v>
      </c>
      <c r="E12" s="77" t="s">
        <v>318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319</v>
      </c>
    </row>
    <row r="13" s="1" customFormat="1" ht="24" customHeight="1" spans="1:15">
      <c r="A13" s="13">
        <f t="shared" si="0"/>
        <v>11</v>
      </c>
      <c r="B13" s="14" t="s">
        <v>321</v>
      </c>
      <c r="C13" s="35" t="s">
        <v>259</v>
      </c>
      <c r="D13" s="16">
        <v>45783</v>
      </c>
      <c r="E13" s="77" t="s">
        <v>322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 t="s">
        <v>308</v>
      </c>
      <c r="I13" s="19" t="s">
        <v>198</v>
      </c>
      <c r="J13" s="26">
        <f t="shared" si="2"/>
        <v>26</v>
      </c>
      <c r="K13" s="27">
        <f>IF(H13="",70/30*J13,0)</f>
        <v>0</v>
      </c>
      <c r="L13" s="27">
        <f t="shared" si="3"/>
        <v>0</v>
      </c>
      <c r="M13" s="27">
        <f t="shared" si="4"/>
        <v>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14" t="s">
        <v>323</v>
      </c>
      <c r="C14" s="35" t="s">
        <v>259</v>
      </c>
      <c r="D14" s="16">
        <v>45783</v>
      </c>
      <c r="E14" s="77" t="s">
        <v>324</v>
      </c>
      <c r="F14" s="18" t="str">
        <f t="shared" si="1"/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26</v>
      </c>
      <c r="K14" s="27">
        <f>IF(H14="",70/30*J14,0)</f>
        <v>60.6666666666667</v>
      </c>
      <c r="L14" s="27">
        <f t="shared" si="3"/>
        <v>26</v>
      </c>
      <c r="M14" s="27">
        <f t="shared" si="4"/>
        <v>86.6666666666667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325</v>
      </c>
      <c r="C15" s="35" t="s">
        <v>259</v>
      </c>
      <c r="D15" s="16">
        <v>45799</v>
      </c>
      <c r="E15" s="77" t="s">
        <v>326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 t="s">
        <v>300</v>
      </c>
      <c r="I15" s="19" t="s">
        <v>198</v>
      </c>
      <c r="J15" s="26">
        <f t="shared" si="2"/>
        <v>10</v>
      </c>
      <c r="K15" s="27">
        <f>IF(H15="",70/30*J15,0)</f>
        <v>0</v>
      </c>
      <c r="L15" s="27">
        <f t="shared" si="3"/>
        <v>0</v>
      </c>
      <c r="M15" s="27">
        <f t="shared" si="4"/>
        <v>0</v>
      </c>
      <c r="N15" s="28"/>
      <c r="O15" s="28" t="s">
        <v>176</v>
      </c>
    </row>
    <row r="16" s="1" customFormat="1" ht="24" customHeight="1" spans="1:15">
      <c r="A16" s="21" t="s">
        <v>217</v>
      </c>
      <c r="B16" s="22"/>
      <c r="C16" s="22"/>
      <c r="D16" s="22"/>
      <c r="E16" s="22"/>
      <c r="F16" s="22"/>
      <c r="G16" s="22"/>
      <c r="H16" s="22"/>
      <c r="I16" s="22"/>
      <c r="J16" s="29"/>
      <c r="K16" s="27">
        <f>SUM(K3:K15)</f>
        <v>760.666666666667</v>
      </c>
      <c r="L16" s="27">
        <f>SUM(L3:L15)</f>
        <v>336</v>
      </c>
      <c r="M16" s="27">
        <f>SUM(M3:M15)</f>
        <v>1096.66666666667</v>
      </c>
      <c r="N16" s="28"/>
      <c r="O16" s="28"/>
    </row>
    <row r="17" s="1" customFormat="1" ht="24" customHeight="1" spans="1:15">
      <c r="A17" s="21" t="s">
        <v>294</v>
      </c>
      <c r="B17" s="22"/>
      <c r="C17" s="22"/>
      <c r="D17" s="22"/>
      <c r="E17" s="22"/>
      <c r="F17" s="22"/>
      <c r="G17" s="22"/>
      <c r="H17" s="22"/>
      <c r="I17" s="22"/>
      <c r="J17" s="29"/>
      <c r="K17" s="30"/>
      <c r="L17" s="31">
        <v>0.06</v>
      </c>
      <c r="M17" s="28">
        <f>M16*L17+M16</f>
        <v>1162.46666666667</v>
      </c>
      <c r="N17" s="28"/>
      <c r="O17" s="28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</sheetData>
  <mergeCells count="3">
    <mergeCell ref="A1:O1"/>
    <mergeCell ref="A16:J16"/>
    <mergeCell ref="A17:J17"/>
  </mergeCells>
  <conditionalFormatting sqref="B3">
    <cfRule type="duplicateValues" dxfId="0" priority="33"/>
    <cfRule type="duplicateValues" dxfId="1" priority="25"/>
    <cfRule type="duplicateValues" dxfId="0" priority="24"/>
  </conditionalFormatting>
  <conditionalFormatting sqref="E3">
    <cfRule type="duplicateValues" dxfId="0" priority="2"/>
  </conditionalFormatting>
  <conditionalFormatting sqref="H3">
    <cfRule type="duplicateValues" dxfId="0" priority="15"/>
    <cfRule type="duplicateValues" dxfId="1" priority="7"/>
    <cfRule type="duplicateValues" dxfId="0" priority="6"/>
  </conditionalFormatting>
  <conditionalFormatting sqref="B4:B7">
    <cfRule type="duplicateValues" dxfId="0" priority="70"/>
    <cfRule type="duplicateValues" dxfId="1" priority="79"/>
    <cfRule type="duplicateValues" dxfId="0" priority="80"/>
  </conditionalFormatting>
  <conditionalFormatting sqref="B8:B15">
    <cfRule type="duplicateValues" dxfId="0" priority="171"/>
    <cfRule type="duplicateValues" dxfId="1" priority="179"/>
    <cfRule type="duplicateValues" dxfId="0" priority="180"/>
  </conditionalFormatting>
  <conditionalFormatting sqref="E4:E7">
    <cfRule type="duplicateValues" dxfId="0" priority="56"/>
  </conditionalFormatting>
  <conditionalFormatting sqref="E8:E15">
    <cfRule type="duplicateValues" dxfId="0" priority="170"/>
  </conditionalFormatting>
  <conditionalFormatting sqref="H4:H7">
    <cfRule type="duplicateValues" dxfId="0" priority="57"/>
    <cfRule type="duplicateValues" dxfId="1" priority="61"/>
    <cfRule type="duplicateValues" dxfId="0" priority="62"/>
  </conditionalFormatting>
  <conditionalFormatting sqref="H8:H15">
    <cfRule type="duplicateValues" dxfId="0" priority="194"/>
    <cfRule type="duplicateValues" dxfId="1" priority="196"/>
    <cfRule type="duplicateValues" dxfId="0" priority="197"/>
  </conditionalFormatting>
  <conditionalFormatting sqref="B1:B2 B18:B1048576">
    <cfRule type="duplicateValues" dxfId="0" priority="188"/>
  </conditionalFormatting>
  <conditionalFormatting sqref="H1:H2 H4:H15 B1:B2 B4:B15 H18:H1048576 B18:B1048576">
    <cfRule type="duplicateValues" dxfId="0" priority="55"/>
  </conditionalFormatting>
  <conditionalFormatting sqref="B1:B2 H1:H2 B8:B15 H8:H15 B18:B1048576 H18:H1048576">
    <cfRule type="duplicateValues" dxfId="0" priority="169"/>
  </conditionalFormatting>
  <conditionalFormatting sqref="H2 B2 H23:H1048576 F18:F22 B18:B1048576">
    <cfRule type="duplicateValues" dxfId="0" priority="207"/>
  </conditionalFormatting>
  <conditionalFormatting sqref="H2 B2 F18:F22 H23:H1048576 B18:B1048576">
    <cfRule type="duplicateValues" dxfId="0" priority="220"/>
  </conditionalFormatting>
  <conditionalFormatting sqref="B2 H2 F18:F22 B18:B1048576 H23:H1048576">
    <cfRule type="duplicateValues" dxfId="0" priority="212"/>
  </conditionalFormatting>
  <conditionalFormatting sqref="B2 B18:B1048576">
    <cfRule type="duplicateValues" dxfId="0" priority="190"/>
  </conditionalFormatting>
  <conditionalFormatting sqref="B2 H2 H8:H15 B18:B1048576 H23:H1048576 F18:F22">
    <cfRule type="duplicateValues" dxfId="0" priority="205"/>
  </conditionalFormatting>
  <conditionalFormatting sqref="H2 B2 H8:H15 B18:B1048576 H23:H1048576 F18:F22">
    <cfRule type="duplicateValues" dxfId="0" priority="193"/>
  </conditionalFormatting>
  <conditionalFormatting sqref="H3 B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zoomScale="115" zoomScaleNormal="115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3" width="7.25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2" si="0">ROW()-2</f>
        <v>1</v>
      </c>
      <c r="B3" s="14" t="s">
        <v>292</v>
      </c>
      <c r="C3" s="35" t="s">
        <v>280</v>
      </c>
      <c r="D3" s="16">
        <v>45809</v>
      </c>
      <c r="E3" s="17" t="s">
        <v>293</v>
      </c>
      <c r="F3" s="18" t="str">
        <f t="shared" ref="F3:F1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12" si="2">DAY(EOMONTH(D3,0))-DAY(D3)+1</f>
        <v>30</v>
      </c>
      <c r="K3" s="27">
        <v>70</v>
      </c>
      <c r="L3" s="27">
        <f t="shared" ref="L3:L12" si="3">IF(H3="",30/30*J3,0)</f>
        <v>30</v>
      </c>
      <c r="M3" s="27">
        <f t="shared" ref="M3:M12" si="4">SUM(K3:L3)</f>
        <v>100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20" t="s">
        <v>328</v>
      </c>
      <c r="C4" s="35" t="s">
        <v>259</v>
      </c>
      <c r="D4" s="33">
        <v>45819</v>
      </c>
      <c r="E4" s="77" t="s">
        <v>329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si="2"/>
        <v>20</v>
      </c>
      <c r="K4" s="27">
        <f t="shared" ref="K4:K12" si="5">IF(H4="",70/30*J4,0)</f>
        <v>46.6666666666667</v>
      </c>
      <c r="L4" s="27">
        <f t="shared" si="3"/>
        <v>20</v>
      </c>
      <c r="M4" s="27">
        <f t="shared" si="4"/>
        <v>66.6666666666667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20" t="s">
        <v>330</v>
      </c>
      <c r="C5" s="35" t="s">
        <v>283</v>
      </c>
      <c r="D5" s="33">
        <v>45821</v>
      </c>
      <c r="E5" s="77" t="s">
        <v>331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18</v>
      </c>
      <c r="K5" s="27">
        <f t="shared" si="5"/>
        <v>42</v>
      </c>
      <c r="L5" s="27">
        <f t="shared" si="3"/>
        <v>18</v>
      </c>
      <c r="M5" s="27">
        <f t="shared" si="4"/>
        <v>60</v>
      </c>
      <c r="N5" s="28"/>
      <c r="O5" s="28" t="s">
        <v>175</v>
      </c>
    </row>
    <row r="6" s="1" customFormat="1" ht="24" customHeight="1" spans="1:15">
      <c r="A6" s="13">
        <f t="shared" si="0"/>
        <v>4</v>
      </c>
      <c r="B6" s="20" t="s">
        <v>332</v>
      </c>
      <c r="C6" s="35" t="s">
        <v>259</v>
      </c>
      <c r="D6" s="33">
        <v>45824</v>
      </c>
      <c r="E6" s="17" t="s">
        <v>333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15</v>
      </c>
      <c r="K6" s="27">
        <f t="shared" si="5"/>
        <v>35</v>
      </c>
      <c r="L6" s="27">
        <f t="shared" si="3"/>
        <v>15</v>
      </c>
      <c r="M6" s="27">
        <f t="shared" si="4"/>
        <v>50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20" t="s">
        <v>334</v>
      </c>
      <c r="C7" s="35" t="s">
        <v>259</v>
      </c>
      <c r="D7" s="33">
        <v>45824</v>
      </c>
      <c r="E7" s="77" t="s">
        <v>335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15</v>
      </c>
      <c r="K7" s="27">
        <f t="shared" si="5"/>
        <v>35</v>
      </c>
      <c r="L7" s="27">
        <f t="shared" si="3"/>
        <v>15</v>
      </c>
      <c r="M7" s="27">
        <f t="shared" si="4"/>
        <v>50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20" t="s">
        <v>336</v>
      </c>
      <c r="C8" s="35" t="s">
        <v>196</v>
      </c>
      <c r="D8" s="33">
        <v>45826</v>
      </c>
      <c r="E8" s="77" t="s">
        <v>337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 t="s">
        <v>332</v>
      </c>
      <c r="I8" s="19" t="s">
        <v>198</v>
      </c>
      <c r="J8" s="26">
        <f t="shared" si="2"/>
        <v>13</v>
      </c>
      <c r="K8" s="27">
        <f t="shared" si="5"/>
        <v>0</v>
      </c>
      <c r="L8" s="27">
        <f t="shared" si="3"/>
        <v>0</v>
      </c>
      <c r="M8" s="27">
        <f t="shared" si="4"/>
        <v>0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20" t="s">
        <v>338</v>
      </c>
      <c r="C9" s="35" t="s">
        <v>224</v>
      </c>
      <c r="D9" s="33">
        <v>45828</v>
      </c>
      <c r="E9" s="77" t="s">
        <v>339</v>
      </c>
      <c r="F9" s="18" t="str">
        <f t="shared" si="1"/>
        <v>女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11</v>
      </c>
      <c r="K9" s="27">
        <f t="shared" si="5"/>
        <v>25.6666666666667</v>
      </c>
      <c r="L9" s="27">
        <f t="shared" si="3"/>
        <v>11</v>
      </c>
      <c r="M9" s="27">
        <f t="shared" si="4"/>
        <v>36.6666666666667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20" t="s">
        <v>340</v>
      </c>
      <c r="C10" s="35" t="s">
        <v>283</v>
      </c>
      <c r="D10" s="33">
        <v>45832</v>
      </c>
      <c r="E10" s="77" t="s">
        <v>341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7</v>
      </c>
      <c r="K10" s="27">
        <f t="shared" si="5"/>
        <v>16.3333333333333</v>
      </c>
      <c r="L10" s="27">
        <f t="shared" si="3"/>
        <v>7</v>
      </c>
      <c r="M10" s="27">
        <f t="shared" si="4"/>
        <v>23.3333333333333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342</v>
      </c>
      <c r="C11" s="35" t="s">
        <v>259</v>
      </c>
      <c r="D11" s="33">
        <v>45834</v>
      </c>
      <c r="E11" s="77" t="s">
        <v>343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5</v>
      </c>
      <c r="K11" s="27">
        <f t="shared" si="5"/>
        <v>11.6666666666667</v>
      </c>
      <c r="L11" s="27">
        <f t="shared" si="3"/>
        <v>5</v>
      </c>
      <c r="M11" s="27">
        <f t="shared" si="4"/>
        <v>16.6666666666667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344</v>
      </c>
      <c r="C12" s="35" t="s">
        <v>286</v>
      </c>
      <c r="D12" s="33">
        <v>45834</v>
      </c>
      <c r="E12" s="77" t="s">
        <v>345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5</v>
      </c>
      <c r="K12" s="27">
        <f t="shared" si="5"/>
        <v>11.6666666666667</v>
      </c>
      <c r="L12" s="27">
        <f t="shared" si="3"/>
        <v>5</v>
      </c>
      <c r="M12" s="27">
        <f t="shared" si="4"/>
        <v>16.6666666666667</v>
      </c>
      <c r="N12" s="28"/>
      <c r="O12" s="28" t="s">
        <v>175</v>
      </c>
    </row>
    <row r="13" s="1" customFormat="1" ht="24" customHeight="1" spans="1:15">
      <c r="A13" s="13"/>
      <c r="B13" s="20"/>
      <c r="C13" s="35"/>
      <c r="D13" s="33"/>
      <c r="E13" s="17"/>
      <c r="F13" s="18"/>
      <c r="G13" s="19"/>
      <c r="H13" s="20"/>
      <c r="I13" s="19"/>
      <c r="J13" s="26"/>
      <c r="K13" s="27"/>
      <c r="L13" s="27"/>
      <c r="M13" s="27"/>
      <c r="N13" s="28"/>
      <c r="O13" s="28"/>
    </row>
    <row r="14" s="1" customFormat="1" ht="24" customHeight="1" spans="1:15">
      <c r="A14" s="13"/>
      <c r="B14" s="20"/>
      <c r="C14" s="35"/>
      <c r="D14" s="33"/>
      <c r="E14" s="17"/>
      <c r="F14" s="18"/>
      <c r="G14" s="19"/>
      <c r="H14" s="20"/>
      <c r="I14" s="19"/>
      <c r="J14" s="26"/>
      <c r="K14" s="27"/>
      <c r="L14" s="27"/>
      <c r="M14" s="27"/>
      <c r="N14" s="28"/>
      <c r="O14" s="28"/>
    </row>
    <row r="15" s="1" customFormat="1" ht="24" customHeight="1" spans="1:15">
      <c r="A15" s="21" t="s">
        <v>217</v>
      </c>
      <c r="B15" s="22"/>
      <c r="C15" s="22"/>
      <c r="D15" s="22"/>
      <c r="E15" s="22"/>
      <c r="F15" s="22"/>
      <c r="G15" s="22"/>
      <c r="H15" s="22"/>
      <c r="I15" s="22"/>
      <c r="J15" s="29"/>
      <c r="K15" s="27">
        <f>SUM(K3:K14)</f>
        <v>294</v>
      </c>
      <c r="L15" s="27">
        <f>SUM(L3:L14)</f>
        <v>126</v>
      </c>
      <c r="M15" s="27">
        <f>SUM(M3:M14)</f>
        <v>420</v>
      </c>
      <c r="N15" s="27">
        <f>SUM(N3:N11)</f>
        <v>0</v>
      </c>
      <c r="O15" s="28"/>
    </row>
    <row r="16" s="1" customFormat="1" ht="24" customHeight="1" spans="1:15">
      <c r="A16" s="21" t="s">
        <v>294</v>
      </c>
      <c r="B16" s="22"/>
      <c r="C16" s="22"/>
      <c r="D16" s="22"/>
      <c r="E16" s="22"/>
      <c r="F16" s="22"/>
      <c r="G16" s="22"/>
      <c r="H16" s="22"/>
      <c r="I16" s="22"/>
      <c r="J16" s="29"/>
      <c r="K16" s="30"/>
      <c r="L16" s="31">
        <v>0.06</v>
      </c>
      <c r="M16" s="28">
        <f>M15*L16+M15</f>
        <v>445.2</v>
      </c>
      <c r="N16" s="28"/>
      <c r="O16" s="28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C19"/>
      <c r="D19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3">
      <c r="B22" s="2"/>
      <c r="C22"/>
      <c r="D22"/>
      <c r="E22"/>
      <c r="F22"/>
      <c r="G22"/>
      <c r="K22" s="5"/>
      <c r="L22" s="5"/>
      <c r="M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E32"/>
      <c r="F32"/>
      <c r="G32"/>
      <c r="K32" s="5"/>
      <c r="L32" s="5"/>
      <c r="M32" s="5"/>
    </row>
    <row r="33" s="1" customFormat="1" ht="24" customHeight="1" spans="2:13">
      <c r="B33" s="2"/>
      <c r="E33" s="4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</sheetData>
  <mergeCells count="3">
    <mergeCell ref="A1:O1"/>
    <mergeCell ref="A15:J15"/>
    <mergeCell ref="A16:J16"/>
  </mergeCells>
  <conditionalFormatting sqref="B3:B14">
    <cfRule type="duplicateValues" dxfId="0" priority="16"/>
    <cfRule type="duplicateValues" dxfId="1" priority="25"/>
    <cfRule type="duplicateValues" dxfId="0" priority="26"/>
  </conditionalFormatting>
  <conditionalFormatting sqref="E3:E14">
    <cfRule type="duplicateValues" dxfId="0" priority="2"/>
  </conditionalFormatting>
  <conditionalFormatting sqref="H3:H14">
    <cfRule type="duplicateValues" dxfId="0" priority="3"/>
    <cfRule type="duplicateValues" dxfId="1" priority="7"/>
    <cfRule type="duplicateValues" dxfId="0" priority="8"/>
  </conditionalFormatting>
  <conditionalFormatting sqref="B1:B2 B17:B1048576">
    <cfRule type="duplicateValues" dxfId="0" priority="86"/>
  </conditionalFormatting>
  <conditionalFormatting sqref="B1:B2 H1:H2 H17:H1048576 B17:B1048576">
    <cfRule type="duplicateValues" dxfId="0" priority="67"/>
  </conditionalFormatting>
  <conditionalFormatting sqref="H1:H2 B1:B2 B17:B1048576 H17:H1048576">
    <cfRule type="duplicateValues" dxfId="0" priority="34"/>
  </conditionalFormatting>
  <conditionalFormatting sqref="H2 B2 F17:F21 H22:H1048576 B17:B1048576">
    <cfRule type="duplicateValues" dxfId="0" priority="115"/>
  </conditionalFormatting>
  <conditionalFormatting sqref="B2 B17:B1048576">
    <cfRule type="duplicateValues" dxfId="0" priority="88"/>
  </conditionalFormatting>
  <conditionalFormatting sqref="B2 H2 F17:F21 B17:B1048576 H22:H1048576">
    <cfRule type="duplicateValues" dxfId="0" priority="103"/>
  </conditionalFormatting>
  <conditionalFormatting sqref="H2 B2 H22:H1048576 F17:F21 B17:B1048576">
    <cfRule type="duplicateValues" dxfId="0" priority="104"/>
  </conditionalFormatting>
  <conditionalFormatting sqref="H2 B2 F17:F21 B17:B1048576 H22:H1048576">
    <cfRule type="duplicateValues" dxfId="0" priority="91"/>
  </conditionalFormatting>
  <conditionalFormatting sqref="H3:H14 B3:B14">
    <cfRule type="duplicateValues" dxfId="0" priority="1"/>
  </conditionalFormatting>
  <pageMargins left="0.554861111111111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成本中心</vt:lpstr>
      <vt:lpstr>费用汇总</vt:lpstr>
      <vt:lpstr>2024年12月</vt:lpstr>
      <vt:lpstr>1月保险费 </vt:lpstr>
      <vt:lpstr>2月保险费</vt:lpstr>
      <vt:lpstr>3月保险费</vt:lpstr>
      <vt:lpstr>4月保险费</vt:lpstr>
      <vt:lpstr>5月保险费 </vt:lpstr>
      <vt:lpstr>6月保险费</vt:lpstr>
      <vt:lpstr>7月保险费</vt:lpstr>
      <vt:lpstr>8月保险费</vt:lpstr>
      <vt:lpstr>9月保险费 </vt:lpstr>
      <vt:lpstr>10月保险费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2008-09-11T17:22:00Z</dcterms:created>
  <cp:lastPrinted>2019-02-13T06:08:00Z</cp:lastPrinted>
  <dcterms:modified xsi:type="dcterms:W3CDTF">2025-09-26T06:10:54Z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BB3BB741A8254A6189845B40290C4BCD_13</vt:lpwstr>
  </property>
</Properties>
</file>