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劳务费" sheetId="2" r:id="rId1"/>
    <sheet name="考勤" sheetId="1" r:id="rId2"/>
    <sheet name="奖惩" sheetId="3" r:id="rId3"/>
    <sheet name="Sheet2" sheetId="5" r:id="rId4"/>
    <sheet name="Sheet1" sheetId="4" state="hidden" r:id="rId5"/>
  </sheets>
  <definedNames>
    <definedName name="_xlnm._FilterDatabase" localSheetId="0" hidden="1">劳务费!$A$1:$Q$65</definedName>
    <definedName name="_xlnm._FilterDatabase" localSheetId="1" hidden="1">考勤!$A$1:$AQ$229</definedName>
    <definedName name="_xlnm._FilterDatabase" localSheetId="2" hidden="1">奖惩!$A$1:$G$58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</authors>
  <commentList>
    <comment ref="J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K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L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N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D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I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支援注塑9.5</t>
        </r>
      </text>
    </comment>
    <comment ref="J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W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D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10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Q10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上下午4点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<sst xmlns="http://schemas.openxmlformats.org/spreadsheetml/2006/main" count="1030" uniqueCount="168">
  <si>
    <t>8月劳务费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</si>
  <si>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</si>
  <si>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</si>
  <si>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</si>
  <si>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</si>
  <si>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</si>
  <si>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</si>
  <si>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</si>
  <si>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</si>
  <si>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</si>
  <si>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</si>
  <si>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</si>
  <si>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</si>
  <si>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</si>
  <si>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</si>
  <si>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</si>
  <si>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</si>
  <si>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注塑</t>
  </si>
  <si>
    <t>韩明霞</t>
  </si>
  <si>
    <t>组装工</t>
  </si>
  <si>
    <t>焊接</t>
  </si>
  <si>
    <t>郑文风</t>
  </si>
  <si>
    <t>王慧娟</t>
  </si>
  <si>
    <t>冲压</t>
  </si>
  <si>
    <t>张传稳</t>
  </si>
  <si>
    <t>底座</t>
  </si>
  <si>
    <t>闻龙超</t>
  </si>
  <si>
    <t>刘万鹏</t>
  </si>
  <si>
    <t>工艺工程部</t>
  </si>
  <si>
    <t>李玉强</t>
  </si>
  <si>
    <t>焊工</t>
  </si>
  <si>
    <t>李金良</t>
  </si>
  <si>
    <t>孟祥广</t>
  </si>
  <si>
    <t>秦鹤洋</t>
  </si>
  <si>
    <t>李承俊</t>
  </si>
  <si>
    <t>吕东霖</t>
  </si>
  <si>
    <t>王祥旭</t>
  </si>
  <si>
    <t>蒋金伟</t>
  </si>
  <si>
    <t>王振</t>
  </si>
  <si>
    <t>徐秀云</t>
  </si>
  <si>
    <t>宋风君</t>
  </si>
  <si>
    <t>刘力禹</t>
  </si>
  <si>
    <t>李凌晗</t>
  </si>
  <si>
    <t>仉寅达</t>
  </si>
  <si>
    <t>吕佳雨</t>
  </si>
  <si>
    <t>孙鹤洋</t>
  </si>
  <si>
    <t>韩文仲</t>
  </si>
  <si>
    <t>白全林</t>
  </si>
  <si>
    <t>吴勇潭</t>
  </si>
  <si>
    <t>刘松林</t>
  </si>
  <si>
    <t>韩钧山</t>
  </si>
  <si>
    <t>宗春禄</t>
  </si>
  <si>
    <t>刘彦</t>
  </si>
  <si>
    <t>张春晖</t>
  </si>
  <si>
    <t>张景越</t>
  </si>
  <si>
    <t>马阔</t>
  </si>
  <si>
    <t>代汝华</t>
  </si>
  <si>
    <t>张文广</t>
  </si>
  <si>
    <t>张玮庆</t>
  </si>
  <si>
    <t>魏子航</t>
  </si>
  <si>
    <t>高春凤</t>
  </si>
  <si>
    <t>刘其航</t>
  </si>
  <si>
    <t>王盼盼</t>
  </si>
  <si>
    <t>张德义</t>
  </si>
  <si>
    <t>耿浩玮</t>
  </si>
  <si>
    <t>时文东</t>
  </si>
  <si>
    <t>张名喆</t>
  </si>
  <si>
    <t>邓福海</t>
  </si>
  <si>
    <t>郑骅峻</t>
  </si>
  <si>
    <t>刘厚腾</t>
  </si>
  <si>
    <t>滕爱文</t>
  </si>
  <si>
    <t>端永霞</t>
  </si>
  <si>
    <t>高磊</t>
  </si>
  <si>
    <t>李洪明</t>
  </si>
  <si>
    <t>宋俊达</t>
  </si>
  <si>
    <t>赵祥羽</t>
  </si>
  <si>
    <t>周嘉壹</t>
  </si>
  <si>
    <t>姚鹏飞</t>
  </si>
  <si>
    <t>后视镜</t>
  </si>
  <si>
    <t>郭浩然</t>
  </si>
  <si>
    <t>宋忱朔</t>
  </si>
  <si>
    <t>李帅霖</t>
  </si>
  <si>
    <t>刘洪源</t>
  </si>
  <si>
    <t>张丽</t>
  </si>
  <si>
    <t>冯玉兰</t>
  </si>
  <si>
    <t>1.0轻卡</t>
  </si>
  <si>
    <t>王世玉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</si>
  <si>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</si>
  <si>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</si>
  <si>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</si>
  <si>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</si>
  <si>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</si>
  <si>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</si>
  <si>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</si>
  <si>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</si>
  <si>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</si>
  <si>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</si>
  <si>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</si>
  <si>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</si>
  <si>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</si>
  <si>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</si>
  <si>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</si>
  <si>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</si>
  <si>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</si>
  <si>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</si>
  <si>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</si>
  <si>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</si>
  <si>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</si>
  <si>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正熙人力</t>
  </si>
  <si>
    <t>夜</t>
  </si>
  <si>
    <t>加班</t>
  </si>
  <si>
    <t>上午</t>
  </si>
  <si>
    <t>下午</t>
  </si>
  <si>
    <t>事</t>
  </si>
  <si>
    <t>离职</t>
  </si>
  <si>
    <t>离</t>
  </si>
  <si>
    <t>放</t>
  </si>
  <si>
    <t>欧马可</t>
  </si>
  <si>
    <t>电泳</t>
  </si>
  <si>
    <t>劳务</t>
  </si>
  <si>
    <t>异常情况</t>
  </si>
  <si>
    <t>金额</t>
  </si>
  <si>
    <t>2025.8.13下午检查不合格</t>
  </si>
  <si>
    <t>夜班补助</t>
  </si>
  <si>
    <t>A6靠背漏焊靠背支撑钢丝</t>
  </si>
  <si>
    <t>车间补助</t>
  </si>
  <si>
    <t>员工自检正激励</t>
  </si>
  <si>
    <t>生产H6牛头批量少点螺母</t>
  </si>
  <si>
    <t>H6</t>
  </si>
  <si>
    <t>赵鸿广</t>
  </si>
  <si>
    <t>陈铭贺</t>
  </si>
  <si>
    <t>郭议谦</t>
  </si>
  <si>
    <t>刘灿禄</t>
  </si>
  <si>
    <t>张家滕</t>
  </si>
  <si>
    <t>刘译聪</t>
  </si>
  <si>
    <t>发泡</t>
  </si>
  <si>
    <t>田金梅</t>
  </si>
  <si>
    <t>崔绍岚</t>
  </si>
  <si>
    <t>司博文</t>
  </si>
  <si>
    <t>何文帅</t>
  </si>
  <si>
    <t>缝纫</t>
  </si>
  <si>
    <t>张洪硕</t>
  </si>
  <si>
    <t>李淑艳</t>
  </si>
  <si>
    <t>刘博</t>
  </si>
  <si>
    <t>陈连深</t>
  </si>
  <si>
    <t>闫麟</t>
  </si>
  <si>
    <t>刘桐江</t>
  </si>
  <si>
    <t>韩佳庆</t>
  </si>
  <si>
    <t>王新铭</t>
  </si>
  <si>
    <t>王金玉</t>
  </si>
  <si>
    <t>刘新</t>
  </si>
  <si>
    <t>郭树锦</t>
  </si>
  <si>
    <t>张伟东</t>
  </si>
  <si>
    <t>赵文豪</t>
  </si>
  <si>
    <t>宋悦瑞</t>
  </si>
  <si>
    <t>张瑞熙</t>
  </si>
  <si>
    <t>胡烘瑞</t>
  </si>
  <si>
    <t>崔华凤</t>
  </si>
  <si>
    <t>翟涵</t>
  </si>
  <si>
    <t>高嘉烁</t>
  </si>
  <si>
    <t>杨佳琪</t>
  </si>
  <si>
    <t>许海瑞</t>
  </si>
  <si>
    <t>刘笑江</t>
  </si>
  <si>
    <t>重卡</t>
  </si>
  <si>
    <t>姬贺轩</t>
  </si>
  <si>
    <t>韩润坤</t>
  </si>
  <si>
    <t>郑云鹤</t>
  </si>
  <si>
    <t>刘敏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</si>
</sst>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6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sz val="10"/>
      <name val="微软雅黑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sz val="16"/>
      <color indexed="8"/>
      <name val="微软雅黑"/>
      <charset val="134"/>
    </font>
    <font>
      <sz val="10"/>
      <color rgb="FF00B050"/>
      <name val="微软雅黑"/>
      <charset val="134"/>
    </font>
    <font>
      <sz val="9"/>
      <name val="宋体"/>
      <charset val="134"/>
    </font>
    <font>
      <sz val="12"/>
      <name val="宋体"/>
      <charset val="134"/>
      <scheme val="minor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26"/>
      <color indexed="8"/>
      <name val="微软雅黑"/>
      <charset val="134"/>
    </font>
    <font>
      <b/>
      <sz val="12"/>
      <color rgb="FF000000"/>
      <name val="微软雅黑"/>
      <charset val="134"/>
    </font>
    <font>
      <b/>
      <sz val="11"/>
      <color indexed="8"/>
      <name val="微软雅黑"/>
      <charset val="134"/>
    </font>
    <font>
      <b/>
      <sz val="14"/>
      <color theme="1"/>
      <name val="微软雅黑"/>
      <charset val="134"/>
    </font>
    <font>
      <b/>
      <sz val="14"/>
      <color indexed="8"/>
      <name val="微软雅黑"/>
      <charset val="134"/>
    </font>
    <font>
      <sz val="10"/>
      <name val="宋体"/>
      <charset val="134"/>
    </font>
    <font>
      <b/>
      <sz val="18"/>
      <color theme="1"/>
      <name val="微软雅黑"/>
      <charset val="134"/>
    </font>
    <font>
      <b/>
      <sz val="18"/>
      <color indexed="8"/>
      <name val="微软雅黑"/>
      <charset val="134"/>
    </font>
    <font>
      <b/>
      <sz val="24"/>
      <color indexed="8"/>
      <name val="微软雅黑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9" fillId="0" borderId="10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11" borderId="12" applyNumberFormat="0" applyAlignment="0" applyProtection="0">
      <alignment vertical="center"/>
    </xf>
    <xf numFmtId="0" fontId="52" fillId="12" borderId="13" applyNumberFormat="0" applyAlignment="0" applyProtection="0">
      <alignment vertical="center"/>
    </xf>
    <xf numFmtId="0" fontId="53" fillId="12" borderId="12" applyNumberFormat="0" applyAlignment="0" applyProtection="0">
      <alignment vertical="center"/>
    </xf>
    <xf numFmtId="0" fontId="54" fillId="13" borderId="14" applyNumberFormat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61" fillId="38" borderId="0" applyNumberFormat="0" applyBorder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2" fillId="0" borderId="0">
      <alignment vertical="center"/>
    </xf>
  </cellStyleXfs>
  <cellXfs count="165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/>
    <xf numFmtId="0" fontId="2" fillId="0" borderId="1" xfId="0" applyFont="1" applyFill="1" applyBorder="1">
      <alignment vertical="center"/>
    </xf>
    <xf numFmtId="0" fontId="0" fillId="0" borderId="1" xfId="0" applyNumberFormat="1" applyBorder="1">
      <alignment vertical="center"/>
    </xf>
    <xf numFmtId="0" fontId="1" fillId="0" borderId="0" xfId="0" applyFont="1" applyFill="1" applyBorder="1" applyAlignment="1"/>
    <xf numFmtId="0" fontId="0" fillId="0" borderId="0" xfId="0" applyNumberFormat="1" applyBorder="1">
      <alignment vertical="center"/>
    </xf>
    <xf numFmtId="0" fontId="0" fillId="0" borderId="2" xfId="0" applyNumberFormat="1" applyBorder="1">
      <alignment vertical="center"/>
    </xf>
    <xf numFmtId="0" fontId="0" fillId="0" borderId="0" xfId="0" applyBorder="1">
      <alignment vertical="center"/>
    </xf>
    <xf numFmtId="0" fontId="0" fillId="0" borderId="1" xfId="0" applyFill="1" applyBorder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</xf>
    <xf numFmtId="177" fontId="5" fillId="3" borderId="1" xfId="49" applyNumberFormat="1" applyFont="1" applyFill="1" applyBorder="1" applyAlignment="1">
      <alignment horizontal="center" vertical="center"/>
    </xf>
    <xf numFmtId="177" fontId="5" fillId="4" borderId="1" xfId="49" applyNumberFormat="1" applyFont="1" applyFill="1" applyBorder="1" applyAlignment="1">
      <alignment horizontal="center" vertical="center"/>
    </xf>
    <xf numFmtId="178" fontId="5" fillId="4" borderId="1" xfId="0" applyNumberFormat="1" applyFont="1" applyFill="1" applyBorder="1" applyAlignment="1" applyProtection="1">
      <alignment horizontal="center" vertical="center"/>
      <protection locked="0"/>
    </xf>
    <xf numFmtId="178" fontId="5" fillId="5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3" xfId="49" applyNumberFormat="1" applyFont="1" applyFill="1" applyBorder="1" applyAlignment="1">
      <alignment horizontal="center" vertical="center"/>
    </xf>
    <xf numFmtId="177" fontId="5" fillId="4" borderId="3" xfId="49" applyNumberFormat="1" applyFont="1" applyFill="1" applyBorder="1" applyAlignment="1">
      <alignment horizontal="center" vertical="center"/>
    </xf>
    <xf numFmtId="177" fontId="5" fillId="6" borderId="3" xfId="49" applyNumberFormat="1" applyFont="1" applyFill="1" applyBorder="1" applyAlignment="1">
      <alignment horizontal="center" vertical="center"/>
    </xf>
    <xf numFmtId="177" fontId="5" fillId="5" borderId="1" xfId="49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6" borderId="4" xfId="49" applyNumberFormat="1" applyFont="1" applyFill="1" applyBorder="1" applyAlignment="1">
      <alignment horizontal="center" vertical="center"/>
    </xf>
    <xf numFmtId="177" fontId="5" fillId="5" borderId="3" xfId="49" applyNumberFormat="1" applyFont="1" applyFill="1" applyBorder="1" applyAlignment="1">
      <alignment horizontal="center" vertical="center"/>
    </xf>
    <xf numFmtId="178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3" borderId="4" xfId="49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/>
    </xf>
    <xf numFmtId="0" fontId="12" fillId="0" borderId="6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2" fillId="8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178" fontId="5" fillId="4" borderId="3" xfId="0" applyNumberFormat="1" applyFont="1" applyFill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8" fontId="5" fillId="2" borderId="3" xfId="0" applyNumberFormat="1" applyFont="1" applyFill="1" applyBorder="1" applyAlignment="1" applyProtection="1">
      <alignment horizontal="center" vertical="center"/>
      <protection locked="0"/>
    </xf>
    <xf numFmtId="178" fontId="5" fillId="5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9" fontId="17" fillId="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9" fillId="0" borderId="5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center" vertical="center"/>
    </xf>
    <xf numFmtId="0" fontId="19" fillId="0" borderId="6" xfId="0" applyFont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>
      <alignment horizontal="center" vertical="center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20" fillId="0" borderId="3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20" fillId="0" borderId="4" xfId="0" applyFont="1" applyFill="1" applyBorder="1" applyAlignment="1" applyProtection="1">
      <alignment horizontal="center" vertical="center"/>
      <protection locked="0"/>
    </xf>
    <xf numFmtId="0" fontId="23" fillId="0" borderId="0" xfId="0" applyFont="1">
      <alignment vertical="center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2" borderId="3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0" borderId="3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8" fillId="0" borderId="1" xfId="0" applyFont="1" applyFill="1" applyBorder="1" applyAlignment="1">
      <alignment horizontal="center" vertical="center"/>
    </xf>
    <xf numFmtId="0" fontId="27" fillId="0" borderId="5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>
      <alignment horizontal="center" vertical="center"/>
    </xf>
    <xf numFmtId="0" fontId="27" fillId="0" borderId="6" xfId="0" applyFont="1" applyBorder="1" applyAlignment="1" applyProtection="1">
      <alignment horizontal="center" vertical="center"/>
      <protection locked="0"/>
    </xf>
    <xf numFmtId="0" fontId="28" fillId="0" borderId="3" xfId="0" applyFont="1" applyBorder="1" applyAlignment="1" applyProtection="1">
      <alignment horizontal="center" vertical="center"/>
      <protection locked="0"/>
    </xf>
    <xf numFmtId="0" fontId="28" fillId="3" borderId="1" xfId="0" applyFont="1" applyFill="1" applyBorder="1" applyAlignment="1">
      <alignment horizontal="center" vertical="center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0" fontId="29" fillId="0" borderId="3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8" fontId="29" fillId="0" borderId="1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30" fillId="0" borderId="5" xfId="0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0" fontId="31" fillId="0" borderId="1" xfId="0" applyFont="1" applyBorder="1" applyAlignment="1">
      <alignment horizontal="center" vertical="center"/>
    </xf>
    <xf numFmtId="0" fontId="30" fillId="0" borderId="6" xfId="0" applyFont="1" applyBorder="1" applyAlignment="1" applyProtection="1">
      <alignment horizontal="center" vertical="center"/>
      <protection locked="0"/>
    </xf>
    <xf numFmtId="0" fontId="31" fillId="0" borderId="3" xfId="0" applyFont="1" applyBorder="1" applyAlignment="1" applyProtection="1">
      <alignment horizontal="center" vertical="center"/>
      <protection locked="0"/>
    </xf>
    <xf numFmtId="0" fontId="31" fillId="0" borderId="3" xfId="0" applyFont="1" applyBorder="1" applyAlignment="1">
      <alignment horizontal="center" vertical="center"/>
    </xf>
    <xf numFmtId="0" fontId="30" fillId="0" borderId="1" xfId="0" applyFont="1" applyBorder="1" applyAlignment="1" applyProtection="1">
      <alignment horizontal="center" vertical="center"/>
      <protection locked="0"/>
    </xf>
    <xf numFmtId="0" fontId="28" fillId="0" borderId="3" xfId="0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/>
    <xf numFmtId="0" fontId="31" fillId="6" borderId="1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178" fontId="29" fillId="2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9" borderId="1" xfId="0" applyFont="1" applyFill="1" applyBorder="1" applyAlignment="1" applyProtection="1">
      <alignment horizontal="center" vertical="center"/>
      <protection locked="0"/>
    </xf>
    <xf numFmtId="0" fontId="34" fillId="9" borderId="1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6" fillId="0" borderId="1" xfId="0" applyFont="1" applyFill="1" applyBorder="1" applyAlignment="1" applyProtection="1">
      <alignment horizontal="center" vertical="center"/>
      <protection locked="0"/>
    </xf>
    <xf numFmtId="0" fontId="37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</xf>
    <xf numFmtId="0" fontId="40" fillId="0" borderId="1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 applyProtection="1">
      <alignment horizontal="center" vertical="center"/>
      <protection locked="0"/>
    </xf>
    <xf numFmtId="0" fontId="42" fillId="0" borderId="1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0" fillId="0" borderId="1" xfId="0" applyFill="1" applyBorder="1" applyAlignment="1">
      <alignment horizontal="right" vertical="center"/>
    </xf>
    <xf numFmtId="0" fontId="0" fillId="0" borderId="4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www.wps.cn/officeDocument/2021/sharedlinks" Target="sharedlinks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28.7183217593" refreshedBy="WuYanxia" recordCount="61">
  <cacheSource type="worksheet">
    <worksheetSource ref="B2:O63" sheet="劳务费"/>
  </cacheSource>
  <cacheFields count="14">
    <cacheField name="车间" numFmtId="0">
      <sharedItems count="7">
        <s v="注塑"/>
        <s v="焊接"/>
        <s v="冲压"/>
        <s v="底座"/>
        <s v="工艺工程部"/>
        <s v="后视镜"/>
        <s v="1.0轻卡"/>
      </sharedItems>
    </cacheField>
    <cacheField name="姓名" numFmtId="0">
      <sharedItems count="61">
        <s v="韩明霞"/>
        <s v="郑文风"/>
        <s v="王慧娟"/>
        <s v="张传稳"/>
        <s v="闻龙超"/>
        <s v="刘万鹏"/>
        <s v="李玉强"/>
        <s v="李金良"/>
        <s v="孟祥广"/>
        <s v="秦鹤洋"/>
        <s v="李承俊"/>
        <s v="吕东霖"/>
        <s v="王祥旭"/>
        <s v="蒋金伟"/>
        <s v="王振"/>
        <s v="徐秀云"/>
        <s v="宋风君"/>
        <s v="刘力禹"/>
        <s v="李凌晗"/>
        <s v="仉寅达"/>
        <s v="吕佳雨"/>
        <s v="孙鹤洋"/>
        <s v="韩文仲"/>
        <s v="白全林"/>
        <s v="吴勇潭"/>
        <s v="刘松林"/>
        <s v="韩钧山"/>
        <s v="宗春禄"/>
        <s v="刘彦"/>
        <s v="张春晖"/>
        <s v="张景越"/>
        <s v="马阔"/>
        <s v="代汝华"/>
        <s v="张文广"/>
        <s v="张玮庆"/>
        <s v="魏子航"/>
        <s v="高春凤"/>
        <s v="刘其航"/>
        <s v="王盼盼"/>
        <s v="张德义"/>
        <s v="耿浩玮"/>
        <s v="时文东"/>
        <s v="张名喆"/>
        <s v="邓福海"/>
        <s v="郑骅峻"/>
        <s v="刘厚腾"/>
        <s v="滕爱文"/>
        <s v="端永霞"/>
        <s v="高磊"/>
        <s v="李洪明"/>
        <s v="宋俊达"/>
        <s v="赵祥羽"/>
        <s v="周嘉壹"/>
        <s v="姚鹏飞"/>
        <s v="郭浩然"/>
        <s v="宋忱朔"/>
        <s v="李帅霖"/>
        <s v="刘洪源"/>
        <s v="张丽"/>
        <s v="冯玉兰"/>
        <s v="王世玉"/>
      </sharedItems>
    </cacheField>
    <cacheField name="职位" numFmtId="0">
      <sharedItems count="2">
        <s v="组装工"/>
        <s v="焊工"/>
      </sharedItems>
    </cacheField>
    <cacheField name="出勤天数" numFmtId="0">
      <sharedItems containsSemiMixedTypes="0" containsString="0" containsNumber="1" minValue="0" maxValue="30" count="33">
        <n v="24"/>
        <n v="2"/>
        <n v="6"/>
        <n v="23.5"/>
        <n v="11.5"/>
        <n v="28.5"/>
        <n v="27"/>
        <n v="26"/>
        <n v="2.5"/>
        <n v="9"/>
        <n v="22"/>
        <n v="8"/>
        <n v="1"/>
        <n v="23"/>
        <n v="15"/>
        <n v="9.5"/>
        <n v="4.5"/>
        <n v="3"/>
        <n v="5.5"/>
        <n v="11"/>
        <n v="17"/>
        <n v="13"/>
        <n v="19"/>
        <n v="25"/>
        <n v="26.5"/>
        <n v="18.5"/>
        <n v="21.5"/>
        <n v="30"/>
        <n v="20"/>
        <n v="22.5"/>
        <n v="4"/>
        <n v="8.5"/>
        <n v="3.5"/>
      </sharedItems>
    </cacheField>
    <cacheField name="日常工时" numFmtId="0">
      <sharedItems containsSemiMixedTypes="0" containsString="0" containsNumber="1" minValue="0" maxValue="241" count="48">
        <n v="187"/>
        <n v="16"/>
        <n v="48"/>
        <n v="189"/>
        <n v="94"/>
        <n v="227.5"/>
        <n v="230.5"/>
        <n v="208"/>
        <n v="219"/>
        <n v="19.5"/>
        <n v="72"/>
        <n v="188"/>
        <n v="63"/>
        <n v="47"/>
        <n v="7.5"/>
        <n v="185.5"/>
        <n v="120"/>
        <n v="76"/>
        <n v="35"/>
        <n v="24"/>
        <n v="64"/>
        <n v="43"/>
        <n v="88"/>
        <n v="8"/>
        <n v="136"/>
        <n v="192"/>
        <n v="104"/>
        <n v="14.5"/>
        <n v="153"/>
        <n v="184"/>
        <n v="200"/>
        <n v="214.5"/>
        <n v="146"/>
        <n v="177"/>
        <n v="216.5"/>
        <n v="150"/>
        <n v="241"/>
        <n v="160"/>
        <n v="171.5"/>
        <n v="179.5"/>
        <n v="232"/>
        <n v="32"/>
        <n v="84.5"/>
        <n v="28.5"/>
        <n v="21.5"/>
        <n v="213"/>
        <n v="216"/>
        <n v="213.5"/>
      </sharedItems>
    </cacheField>
    <cacheField name="日常单价" numFmtId="0">
      <sharedItems containsSemiMixedTypes="0" containsString="0" containsNumber="1" minValue="0" maxValue="30" count="7">
        <n v="18"/>
        <n v="19"/>
        <n v="21"/>
        <n v="28"/>
        <n v="30"/>
        <n v="20"/>
        <n v="19.5"/>
      </sharedItems>
    </cacheField>
    <cacheField name="日常工资" numFmtId="0">
      <sharedItems containsSemiMixedTypes="0" containsString="0" containsNumber="1" minValue="0" maxValue="6748" count="49">
        <n v="3366"/>
        <n v="304"/>
        <n v="912"/>
        <n v="3969"/>
        <n v="1786"/>
        <n v="4322.5"/>
        <n v="6454"/>
        <n v="5824"/>
        <n v="6132"/>
        <n v="3952"/>
        <n v="370.5"/>
        <n v="1368"/>
        <n v="3572"/>
        <n v="1890"/>
        <n v="1410"/>
        <n v="142.5"/>
        <n v="3524.5"/>
        <n v="2280"/>
        <n v="1444"/>
        <n v="665"/>
        <n v="456"/>
        <n v="1216"/>
        <n v="817"/>
        <n v="1672"/>
        <n v="152"/>
        <n v="2584"/>
        <n v="3648"/>
        <n v="1976"/>
        <n v="435"/>
        <n v="2907"/>
        <n v="3496"/>
        <n v="3800"/>
        <n v="4075.5"/>
        <n v="2774"/>
        <n v="3540"/>
        <n v="4113.5"/>
        <n v="2850"/>
        <n v="6748"/>
        <n v="3040"/>
        <n v="3258.5"/>
        <n v="3410.5"/>
        <n v="4408"/>
        <n v="576"/>
        <n v="1521"/>
        <n v="513"/>
        <n v="387"/>
        <n v="3834"/>
        <n v="3888"/>
        <n v="4163.25"/>
      </sharedItems>
    </cacheField>
    <cacheField name="加班工时" numFmtId="0">
      <sharedItems containsSemiMixedTypes="0" containsString="0" containsNumber="1" minValue="0" maxValue="128.5" count="46">
        <n v="82"/>
        <n v="8.5"/>
        <n v="21"/>
        <n v="77"/>
        <n v="44.5"/>
        <n v="79.5"/>
        <n v="28.5"/>
        <n v="79"/>
        <n v="93.5"/>
        <n v="3"/>
        <n v="29"/>
        <n v="61"/>
        <n v="21.5"/>
        <n v="12.5"/>
        <n v="0"/>
        <n v="81"/>
        <n v="37.5"/>
        <n v="18"/>
        <n v="9"/>
        <n v="10"/>
        <n v="24"/>
        <n v="15"/>
        <n v="33"/>
        <n v="4"/>
        <n v="6"/>
        <n v="5"/>
        <n v="2"/>
        <n v="50"/>
        <n v="87"/>
        <n v="35.5"/>
        <n v="72"/>
        <n v="72.5"/>
        <n v="83.5"/>
        <n v="53.5"/>
        <n v="45"/>
        <n v="36.5"/>
        <n v="51.5"/>
        <n v="88"/>
        <n v="56.5"/>
        <n v="54"/>
        <n v="25.5"/>
        <n v="52"/>
        <n v="10.5"/>
        <n v="77.5"/>
        <n v="78.5"/>
        <n v="128.5"/>
      </sharedItems>
    </cacheField>
    <cacheField name="加班单价" numFmtId="0">
      <sharedItems containsSemiMixedTypes="0" containsString="0" containsNumber="1" minValue="0" maxValue="30" count="7">
        <n v="18"/>
        <n v="19"/>
        <n v="21"/>
        <n v="20"/>
        <n v="28"/>
        <n v="30"/>
        <n v="20.5"/>
      </sharedItems>
    </cacheField>
    <cacheField name="加班工资" numFmtId="0">
      <sharedItems containsSemiMixedTypes="0" containsString="0" containsNumber="1" minValue="0" maxValue="2634.25" count="50">
        <n v="1476"/>
        <n v="161.5"/>
        <n v="399"/>
        <n v="1617"/>
        <n v="890"/>
        <n v="1590"/>
        <n v="798"/>
        <n v="2212"/>
        <n v="2618"/>
        <n v="1463"/>
        <n v="57"/>
        <n v="551"/>
        <n v="1159"/>
        <n v="645"/>
        <n v="375"/>
        <n v="0"/>
        <n v="1539"/>
        <n v="712.5"/>
        <n v="342"/>
        <n v="171"/>
        <n v="190"/>
        <n v="456"/>
        <n v="285"/>
        <n v="627"/>
        <n v="76"/>
        <n v="114"/>
        <n v="95"/>
        <n v="38"/>
        <n v="950"/>
        <n v="1653"/>
        <n v="674.5"/>
        <n v="1368"/>
        <n v="1377.5"/>
        <n v="1510.5"/>
        <n v="1586.5"/>
        <n v="1016.5"/>
        <n v="900"/>
        <n v="693.5"/>
        <n v="978.5"/>
        <n v="2464"/>
        <n v="1073.5"/>
        <n v="1026"/>
        <n v="484.5"/>
        <n v="988"/>
        <n v="189"/>
        <n v="378"/>
        <n v="54"/>
        <n v="1395"/>
        <n v="1413"/>
        <n v="2634.25"/>
      </sharedItems>
    </cacheField>
    <cacheField name="奖惩" numFmtId="0">
      <sharedItems containsSemiMixedTypes="0" containsString="0" containsNumber="1" minValue="-687.8" maxValue="300" count="19">
        <n v="160"/>
        <n v="0"/>
        <n v="-100"/>
        <n v="260"/>
        <n v="-20"/>
        <n v="-403.8"/>
        <n v="80"/>
        <n v="240"/>
        <n v="-687.8"/>
        <n v="-195.7"/>
        <n v="40"/>
        <n v="-171"/>
        <n v="20"/>
        <n v="300"/>
        <n v="280"/>
        <n v="275"/>
        <n v="-431.3"/>
        <n v="-153"/>
        <n v="50"/>
      </sharedItems>
    </cacheField>
    <cacheField name="工资小计" numFmtId="0">
      <sharedItems containsSemiMixedTypes="0" containsString="0" containsNumber="1" minValue="0" maxValue="9487" count="55">
        <n v="5002"/>
        <n v="465.5"/>
        <n v="1311"/>
        <n v="5486"/>
        <n v="2676"/>
        <n v="5912.5"/>
        <n v="7252"/>
        <n v="8296"/>
        <n v="8730"/>
        <n v="5415"/>
        <n v="427.5"/>
        <n v="1515.2"/>
        <n v="4811"/>
        <n v="2535"/>
        <n v="1785"/>
        <n v="142.5"/>
        <n v="5303.5"/>
        <n v="2751.2"/>
        <n v="1960.8"/>
        <n v="1254"/>
        <n v="515"/>
        <n v="684"/>
        <n v="627"/>
        <n v="1672"/>
        <n v="1102"/>
        <n v="2299"/>
        <n v="248"/>
        <n v="418"/>
        <n v="209"/>
        <n v="399"/>
        <n v="190"/>
        <n v="3534"/>
        <n v="5301"/>
        <n v="2650.5"/>
        <n v="435"/>
        <n v="4575"/>
        <n v="4913.5"/>
        <n v="5310.5"/>
        <n v="5942"/>
        <n v="4050.5"/>
        <n v="4740"/>
        <n v="5107"/>
        <n v="3828.5"/>
        <n v="9487"/>
        <n v="4113.5"/>
        <n v="4417.5"/>
        <n v="4436.5"/>
        <n v="1725.2"/>
        <n v="5396"/>
        <n v="612"/>
        <n v="1899"/>
        <n v="702"/>
        <n v="441"/>
        <n v="5229"/>
        <n v="6847.5"/>
      </sharedItems>
    </cacheField>
    <cacheField name="饭补" numFmtId="0">
      <sharedItems containsSemiMixedTypes="0" containsString="0" containsNumber="1" minValue="0" maxValue="270" count="34">
        <n v="120"/>
        <n v="10"/>
        <n v="30"/>
        <n v="117.5"/>
        <n v="57.5"/>
        <n v="142.5"/>
        <n v="270"/>
        <n v="130"/>
        <n v="135"/>
        <n v="12.5"/>
        <n v="45"/>
        <n v="110"/>
        <n v="40"/>
        <n v="5"/>
        <n v="115"/>
        <n v="75"/>
        <n v="47.5"/>
        <n v="22.5"/>
        <n v="15"/>
        <n v="27.5"/>
        <n v="55"/>
        <n v="85"/>
        <n v="65"/>
        <n v="95"/>
        <n v="125"/>
        <n v="132.5"/>
        <n v="92.5"/>
        <n v="107.5"/>
        <n v="150"/>
        <n v="100"/>
        <n v="112.5"/>
        <n v="20"/>
        <n v="42.5"/>
        <n v="17.5"/>
      </sharedItems>
    </cacheField>
    <cacheField name="工资合计" numFmtId="0">
      <sharedItems containsSemiMixedTypes="0" containsString="0" containsNumber="1" minValue="0" maxValue="9637" count="56">
        <n v="5122"/>
        <n v="475.5"/>
        <n v="1341"/>
        <n v="5603.5"/>
        <n v="2733.5"/>
        <n v="6055"/>
        <n v="7522"/>
        <n v="8426"/>
        <n v="8865"/>
        <n v="5545"/>
        <n v="440"/>
        <n v="1560.2"/>
        <n v="4921"/>
        <n v="2575"/>
        <n v="1815"/>
        <n v="147.5"/>
        <n v="5418.5"/>
        <n v="2826.2"/>
        <n v="2008.3"/>
        <n v="1284"/>
        <n v="525"/>
        <n v="706.5"/>
        <n v="642"/>
        <n v="1712"/>
        <n v="1129.5"/>
        <n v="2354"/>
        <n v="253"/>
        <n v="428"/>
        <n v="214"/>
        <n v="409"/>
        <n v="195"/>
        <n v="3619"/>
        <n v="5421"/>
        <n v="2715.5"/>
        <n v="445"/>
        <n v="4670"/>
        <n v="5028.5"/>
        <n v="5435.5"/>
        <n v="6074.5"/>
        <n v="4143"/>
        <n v="4847.5"/>
        <n v="5239.5"/>
        <n v="3921"/>
        <n v="9637"/>
        <n v="4213.5"/>
        <n v="4525"/>
        <n v="4549"/>
        <n v="1780.2"/>
        <n v="5538.5"/>
        <n v="632"/>
        <n v="1941.5"/>
        <n v="719.5"/>
        <n v="453.5"/>
        <n v="5359"/>
        <n v="5433.5"/>
        <n v="698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">
  <r>
    <x v="0"/>
    <x v="0"/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  <x v="1"/>
    <x v="1"/>
  </r>
  <r>
    <x v="1"/>
    <x v="2"/>
    <x v="0"/>
    <x v="2"/>
    <x v="2"/>
    <x v="1"/>
    <x v="2"/>
    <x v="2"/>
    <x v="1"/>
    <x v="2"/>
    <x v="1"/>
    <x v="2"/>
    <x v="2"/>
    <x v="2"/>
  </r>
  <r>
    <x v="2"/>
    <x v="3"/>
    <x v="0"/>
    <x v="3"/>
    <x v="3"/>
    <x v="2"/>
    <x v="3"/>
    <x v="3"/>
    <x v="2"/>
    <x v="3"/>
    <x v="2"/>
    <x v="3"/>
    <x v="3"/>
    <x v="3"/>
  </r>
  <r>
    <x v="3"/>
    <x v="4"/>
    <x v="0"/>
    <x v="4"/>
    <x v="4"/>
    <x v="1"/>
    <x v="4"/>
    <x v="4"/>
    <x v="3"/>
    <x v="4"/>
    <x v="1"/>
    <x v="4"/>
    <x v="4"/>
    <x v="4"/>
  </r>
  <r>
    <x v="3"/>
    <x v="5"/>
    <x v="0"/>
    <x v="5"/>
    <x v="5"/>
    <x v="1"/>
    <x v="5"/>
    <x v="5"/>
    <x v="3"/>
    <x v="5"/>
    <x v="1"/>
    <x v="5"/>
    <x v="5"/>
    <x v="5"/>
  </r>
  <r>
    <x v="4"/>
    <x v="6"/>
    <x v="1"/>
    <x v="6"/>
    <x v="6"/>
    <x v="3"/>
    <x v="6"/>
    <x v="6"/>
    <x v="4"/>
    <x v="6"/>
    <x v="1"/>
    <x v="6"/>
    <x v="6"/>
    <x v="6"/>
  </r>
  <r>
    <x v="1"/>
    <x v="7"/>
    <x v="1"/>
    <x v="7"/>
    <x v="7"/>
    <x v="3"/>
    <x v="7"/>
    <x v="7"/>
    <x v="4"/>
    <x v="7"/>
    <x v="3"/>
    <x v="7"/>
    <x v="7"/>
    <x v="7"/>
  </r>
  <r>
    <x v="1"/>
    <x v="8"/>
    <x v="1"/>
    <x v="6"/>
    <x v="8"/>
    <x v="3"/>
    <x v="8"/>
    <x v="8"/>
    <x v="4"/>
    <x v="8"/>
    <x v="4"/>
    <x v="8"/>
    <x v="8"/>
    <x v="8"/>
  </r>
  <r>
    <x v="1"/>
    <x v="9"/>
    <x v="0"/>
    <x v="7"/>
    <x v="7"/>
    <x v="1"/>
    <x v="9"/>
    <x v="3"/>
    <x v="1"/>
    <x v="9"/>
    <x v="1"/>
    <x v="9"/>
    <x v="7"/>
    <x v="9"/>
  </r>
  <r>
    <x v="1"/>
    <x v="10"/>
    <x v="0"/>
    <x v="8"/>
    <x v="9"/>
    <x v="1"/>
    <x v="10"/>
    <x v="9"/>
    <x v="1"/>
    <x v="10"/>
    <x v="1"/>
    <x v="10"/>
    <x v="9"/>
    <x v="10"/>
  </r>
  <r>
    <x v="1"/>
    <x v="11"/>
    <x v="0"/>
    <x v="9"/>
    <x v="10"/>
    <x v="1"/>
    <x v="11"/>
    <x v="10"/>
    <x v="1"/>
    <x v="11"/>
    <x v="5"/>
    <x v="11"/>
    <x v="10"/>
    <x v="11"/>
  </r>
  <r>
    <x v="1"/>
    <x v="12"/>
    <x v="0"/>
    <x v="10"/>
    <x v="11"/>
    <x v="1"/>
    <x v="12"/>
    <x v="11"/>
    <x v="1"/>
    <x v="12"/>
    <x v="6"/>
    <x v="12"/>
    <x v="11"/>
    <x v="12"/>
  </r>
  <r>
    <x v="1"/>
    <x v="13"/>
    <x v="0"/>
    <x v="11"/>
    <x v="12"/>
    <x v="4"/>
    <x v="13"/>
    <x v="12"/>
    <x v="5"/>
    <x v="13"/>
    <x v="1"/>
    <x v="13"/>
    <x v="12"/>
    <x v="13"/>
  </r>
  <r>
    <x v="1"/>
    <x v="14"/>
    <x v="0"/>
    <x v="2"/>
    <x v="13"/>
    <x v="4"/>
    <x v="14"/>
    <x v="13"/>
    <x v="5"/>
    <x v="14"/>
    <x v="1"/>
    <x v="14"/>
    <x v="2"/>
    <x v="14"/>
  </r>
  <r>
    <x v="1"/>
    <x v="15"/>
    <x v="0"/>
    <x v="12"/>
    <x v="14"/>
    <x v="1"/>
    <x v="15"/>
    <x v="14"/>
    <x v="1"/>
    <x v="15"/>
    <x v="1"/>
    <x v="15"/>
    <x v="13"/>
    <x v="15"/>
  </r>
  <r>
    <x v="1"/>
    <x v="16"/>
    <x v="0"/>
    <x v="12"/>
    <x v="14"/>
    <x v="1"/>
    <x v="15"/>
    <x v="14"/>
    <x v="1"/>
    <x v="15"/>
    <x v="1"/>
    <x v="15"/>
    <x v="13"/>
    <x v="15"/>
  </r>
  <r>
    <x v="1"/>
    <x v="17"/>
    <x v="0"/>
    <x v="13"/>
    <x v="15"/>
    <x v="1"/>
    <x v="16"/>
    <x v="15"/>
    <x v="1"/>
    <x v="16"/>
    <x v="7"/>
    <x v="16"/>
    <x v="14"/>
    <x v="16"/>
  </r>
  <r>
    <x v="1"/>
    <x v="18"/>
    <x v="0"/>
    <x v="14"/>
    <x v="16"/>
    <x v="1"/>
    <x v="17"/>
    <x v="11"/>
    <x v="1"/>
    <x v="12"/>
    <x v="8"/>
    <x v="17"/>
    <x v="15"/>
    <x v="17"/>
  </r>
  <r>
    <x v="1"/>
    <x v="19"/>
    <x v="0"/>
    <x v="15"/>
    <x v="17"/>
    <x v="1"/>
    <x v="18"/>
    <x v="16"/>
    <x v="1"/>
    <x v="17"/>
    <x v="9"/>
    <x v="18"/>
    <x v="16"/>
    <x v="18"/>
  </r>
  <r>
    <x v="1"/>
    <x v="20"/>
    <x v="0"/>
    <x v="2"/>
    <x v="2"/>
    <x v="1"/>
    <x v="2"/>
    <x v="17"/>
    <x v="1"/>
    <x v="18"/>
    <x v="1"/>
    <x v="19"/>
    <x v="2"/>
    <x v="19"/>
  </r>
  <r>
    <x v="1"/>
    <x v="21"/>
    <x v="0"/>
    <x v="1"/>
    <x v="1"/>
    <x v="1"/>
    <x v="1"/>
    <x v="18"/>
    <x v="1"/>
    <x v="19"/>
    <x v="10"/>
    <x v="20"/>
    <x v="1"/>
    <x v="20"/>
  </r>
  <r>
    <x v="1"/>
    <x v="22"/>
    <x v="0"/>
    <x v="1"/>
    <x v="1"/>
    <x v="1"/>
    <x v="1"/>
    <x v="18"/>
    <x v="1"/>
    <x v="19"/>
    <x v="10"/>
    <x v="20"/>
    <x v="1"/>
    <x v="20"/>
  </r>
  <r>
    <x v="1"/>
    <x v="23"/>
    <x v="0"/>
    <x v="16"/>
    <x v="18"/>
    <x v="1"/>
    <x v="19"/>
    <x v="19"/>
    <x v="1"/>
    <x v="20"/>
    <x v="11"/>
    <x v="21"/>
    <x v="17"/>
    <x v="21"/>
  </r>
  <r>
    <x v="1"/>
    <x v="24"/>
    <x v="0"/>
    <x v="17"/>
    <x v="19"/>
    <x v="1"/>
    <x v="20"/>
    <x v="18"/>
    <x v="1"/>
    <x v="19"/>
    <x v="1"/>
    <x v="22"/>
    <x v="18"/>
    <x v="22"/>
  </r>
  <r>
    <x v="1"/>
    <x v="25"/>
    <x v="0"/>
    <x v="11"/>
    <x v="20"/>
    <x v="1"/>
    <x v="21"/>
    <x v="20"/>
    <x v="1"/>
    <x v="21"/>
    <x v="1"/>
    <x v="23"/>
    <x v="12"/>
    <x v="23"/>
  </r>
  <r>
    <x v="1"/>
    <x v="26"/>
    <x v="0"/>
    <x v="18"/>
    <x v="21"/>
    <x v="1"/>
    <x v="22"/>
    <x v="21"/>
    <x v="1"/>
    <x v="22"/>
    <x v="1"/>
    <x v="24"/>
    <x v="19"/>
    <x v="24"/>
  </r>
  <r>
    <x v="1"/>
    <x v="27"/>
    <x v="0"/>
    <x v="19"/>
    <x v="22"/>
    <x v="1"/>
    <x v="23"/>
    <x v="22"/>
    <x v="1"/>
    <x v="23"/>
    <x v="1"/>
    <x v="25"/>
    <x v="20"/>
    <x v="25"/>
  </r>
  <r>
    <x v="1"/>
    <x v="28"/>
    <x v="0"/>
    <x v="12"/>
    <x v="23"/>
    <x v="1"/>
    <x v="24"/>
    <x v="23"/>
    <x v="1"/>
    <x v="24"/>
    <x v="12"/>
    <x v="26"/>
    <x v="13"/>
    <x v="26"/>
  </r>
  <r>
    <x v="1"/>
    <x v="29"/>
    <x v="0"/>
    <x v="1"/>
    <x v="1"/>
    <x v="1"/>
    <x v="1"/>
    <x v="24"/>
    <x v="1"/>
    <x v="25"/>
    <x v="1"/>
    <x v="27"/>
    <x v="1"/>
    <x v="27"/>
  </r>
  <r>
    <x v="1"/>
    <x v="30"/>
    <x v="0"/>
    <x v="12"/>
    <x v="23"/>
    <x v="1"/>
    <x v="24"/>
    <x v="9"/>
    <x v="1"/>
    <x v="10"/>
    <x v="1"/>
    <x v="28"/>
    <x v="13"/>
    <x v="28"/>
  </r>
  <r>
    <x v="1"/>
    <x v="31"/>
    <x v="0"/>
    <x v="12"/>
    <x v="23"/>
    <x v="1"/>
    <x v="24"/>
    <x v="23"/>
    <x v="1"/>
    <x v="24"/>
    <x v="12"/>
    <x v="26"/>
    <x v="13"/>
    <x v="26"/>
  </r>
  <r>
    <x v="1"/>
    <x v="32"/>
    <x v="0"/>
    <x v="12"/>
    <x v="23"/>
    <x v="1"/>
    <x v="24"/>
    <x v="9"/>
    <x v="1"/>
    <x v="10"/>
    <x v="1"/>
    <x v="28"/>
    <x v="13"/>
    <x v="28"/>
  </r>
  <r>
    <x v="1"/>
    <x v="33"/>
    <x v="0"/>
    <x v="12"/>
    <x v="23"/>
    <x v="1"/>
    <x v="24"/>
    <x v="9"/>
    <x v="1"/>
    <x v="10"/>
    <x v="1"/>
    <x v="28"/>
    <x v="13"/>
    <x v="28"/>
  </r>
  <r>
    <x v="1"/>
    <x v="34"/>
    <x v="0"/>
    <x v="1"/>
    <x v="1"/>
    <x v="1"/>
    <x v="1"/>
    <x v="25"/>
    <x v="1"/>
    <x v="26"/>
    <x v="1"/>
    <x v="29"/>
    <x v="1"/>
    <x v="29"/>
  </r>
  <r>
    <x v="1"/>
    <x v="35"/>
    <x v="0"/>
    <x v="12"/>
    <x v="23"/>
    <x v="1"/>
    <x v="24"/>
    <x v="26"/>
    <x v="1"/>
    <x v="27"/>
    <x v="1"/>
    <x v="30"/>
    <x v="13"/>
    <x v="30"/>
  </r>
  <r>
    <x v="1"/>
    <x v="36"/>
    <x v="0"/>
    <x v="20"/>
    <x v="24"/>
    <x v="1"/>
    <x v="25"/>
    <x v="27"/>
    <x v="1"/>
    <x v="28"/>
    <x v="1"/>
    <x v="31"/>
    <x v="21"/>
    <x v="31"/>
  </r>
  <r>
    <x v="1"/>
    <x v="37"/>
    <x v="0"/>
    <x v="0"/>
    <x v="25"/>
    <x v="1"/>
    <x v="26"/>
    <x v="28"/>
    <x v="1"/>
    <x v="29"/>
    <x v="1"/>
    <x v="32"/>
    <x v="0"/>
    <x v="32"/>
  </r>
  <r>
    <x v="1"/>
    <x v="38"/>
    <x v="0"/>
    <x v="21"/>
    <x v="26"/>
    <x v="1"/>
    <x v="27"/>
    <x v="29"/>
    <x v="1"/>
    <x v="30"/>
    <x v="1"/>
    <x v="33"/>
    <x v="22"/>
    <x v="33"/>
  </r>
  <r>
    <x v="1"/>
    <x v="39"/>
    <x v="0"/>
    <x v="1"/>
    <x v="27"/>
    <x v="4"/>
    <x v="28"/>
    <x v="14"/>
    <x v="5"/>
    <x v="15"/>
    <x v="1"/>
    <x v="34"/>
    <x v="1"/>
    <x v="34"/>
  </r>
  <r>
    <x v="1"/>
    <x v="40"/>
    <x v="0"/>
    <x v="22"/>
    <x v="28"/>
    <x v="1"/>
    <x v="29"/>
    <x v="30"/>
    <x v="1"/>
    <x v="31"/>
    <x v="13"/>
    <x v="35"/>
    <x v="23"/>
    <x v="35"/>
  </r>
  <r>
    <x v="1"/>
    <x v="41"/>
    <x v="0"/>
    <x v="13"/>
    <x v="29"/>
    <x v="1"/>
    <x v="30"/>
    <x v="31"/>
    <x v="1"/>
    <x v="32"/>
    <x v="10"/>
    <x v="36"/>
    <x v="14"/>
    <x v="36"/>
  </r>
  <r>
    <x v="1"/>
    <x v="42"/>
    <x v="0"/>
    <x v="23"/>
    <x v="30"/>
    <x v="1"/>
    <x v="31"/>
    <x v="5"/>
    <x v="1"/>
    <x v="33"/>
    <x v="1"/>
    <x v="37"/>
    <x v="24"/>
    <x v="37"/>
  </r>
  <r>
    <x v="1"/>
    <x v="43"/>
    <x v="0"/>
    <x v="24"/>
    <x v="31"/>
    <x v="1"/>
    <x v="32"/>
    <x v="32"/>
    <x v="1"/>
    <x v="34"/>
    <x v="14"/>
    <x v="38"/>
    <x v="25"/>
    <x v="38"/>
  </r>
  <r>
    <x v="1"/>
    <x v="44"/>
    <x v="0"/>
    <x v="25"/>
    <x v="32"/>
    <x v="1"/>
    <x v="33"/>
    <x v="33"/>
    <x v="1"/>
    <x v="35"/>
    <x v="3"/>
    <x v="39"/>
    <x v="26"/>
    <x v="39"/>
  </r>
  <r>
    <x v="1"/>
    <x v="45"/>
    <x v="0"/>
    <x v="26"/>
    <x v="33"/>
    <x v="5"/>
    <x v="34"/>
    <x v="34"/>
    <x v="3"/>
    <x v="36"/>
    <x v="13"/>
    <x v="40"/>
    <x v="27"/>
    <x v="40"/>
  </r>
  <r>
    <x v="1"/>
    <x v="46"/>
    <x v="0"/>
    <x v="24"/>
    <x v="34"/>
    <x v="1"/>
    <x v="35"/>
    <x v="35"/>
    <x v="1"/>
    <x v="37"/>
    <x v="13"/>
    <x v="41"/>
    <x v="25"/>
    <x v="41"/>
  </r>
  <r>
    <x v="1"/>
    <x v="47"/>
    <x v="0"/>
    <x v="25"/>
    <x v="35"/>
    <x v="1"/>
    <x v="36"/>
    <x v="36"/>
    <x v="1"/>
    <x v="38"/>
    <x v="1"/>
    <x v="42"/>
    <x v="26"/>
    <x v="42"/>
  </r>
  <r>
    <x v="1"/>
    <x v="48"/>
    <x v="1"/>
    <x v="27"/>
    <x v="36"/>
    <x v="3"/>
    <x v="37"/>
    <x v="37"/>
    <x v="4"/>
    <x v="39"/>
    <x v="15"/>
    <x v="43"/>
    <x v="28"/>
    <x v="43"/>
  </r>
  <r>
    <x v="1"/>
    <x v="49"/>
    <x v="0"/>
    <x v="28"/>
    <x v="37"/>
    <x v="1"/>
    <x v="38"/>
    <x v="38"/>
    <x v="1"/>
    <x v="40"/>
    <x v="1"/>
    <x v="44"/>
    <x v="29"/>
    <x v="44"/>
  </r>
  <r>
    <x v="1"/>
    <x v="50"/>
    <x v="0"/>
    <x v="26"/>
    <x v="38"/>
    <x v="1"/>
    <x v="39"/>
    <x v="11"/>
    <x v="1"/>
    <x v="12"/>
    <x v="1"/>
    <x v="45"/>
    <x v="27"/>
    <x v="45"/>
  </r>
  <r>
    <x v="1"/>
    <x v="51"/>
    <x v="0"/>
    <x v="29"/>
    <x v="39"/>
    <x v="1"/>
    <x v="40"/>
    <x v="39"/>
    <x v="1"/>
    <x v="41"/>
    <x v="1"/>
    <x v="46"/>
    <x v="30"/>
    <x v="46"/>
  </r>
  <r>
    <x v="1"/>
    <x v="52"/>
    <x v="0"/>
    <x v="19"/>
    <x v="22"/>
    <x v="1"/>
    <x v="23"/>
    <x v="40"/>
    <x v="1"/>
    <x v="42"/>
    <x v="16"/>
    <x v="47"/>
    <x v="20"/>
    <x v="47"/>
  </r>
  <r>
    <x v="1"/>
    <x v="53"/>
    <x v="0"/>
    <x v="5"/>
    <x v="40"/>
    <x v="1"/>
    <x v="41"/>
    <x v="41"/>
    <x v="1"/>
    <x v="43"/>
    <x v="1"/>
    <x v="48"/>
    <x v="5"/>
    <x v="48"/>
  </r>
  <r>
    <x v="5"/>
    <x v="54"/>
    <x v="0"/>
    <x v="30"/>
    <x v="41"/>
    <x v="0"/>
    <x v="42"/>
    <x v="42"/>
    <x v="0"/>
    <x v="44"/>
    <x v="17"/>
    <x v="49"/>
    <x v="31"/>
    <x v="49"/>
  </r>
  <r>
    <x v="5"/>
    <x v="55"/>
    <x v="0"/>
    <x v="31"/>
    <x v="42"/>
    <x v="0"/>
    <x v="43"/>
    <x v="2"/>
    <x v="0"/>
    <x v="45"/>
    <x v="1"/>
    <x v="50"/>
    <x v="32"/>
    <x v="50"/>
  </r>
  <r>
    <x v="5"/>
    <x v="56"/>
    <x v="0"/>
    <x v="32"/>
    <x v="43"/>
    <x v="0"/>
    <x v="44"/>
    <x v="42"/>
    <x v="0"/>
    <x v="44"/>
    <x v="1"/>
    <x v="51"/>
    <x v="33"/>
    <x v="51"/>
  </r>
  <r>
    <x v="5"/>
    <x v="57"/>
    <x v="0"/>
    <x v="8"/>
    <x v="44"/>
    <x v="0"/>
    <x v="45"/>
    <x v="9"/>
    <x v="0"/>
    <x v="46"/>
    <x v="1"/>
    <x v="52"/>
    <x v="9"/>
    <x v="52"/>
  </r>
  <r>
    <x v="5"/>
    <x v="58"/>
    <x v="0"/>
    <x v="7"/>
    <x v="45"/>
    <x v="0"/>
    <x v="46"/>
    <x v="43"/>
    <x v="0"/>
    <x v="47"/>
    <x v="1"/>
    <x v="53"/>
    <x v="7"/>
    <x v="53"/>
  </r>
  <r>
    <x v="5"/>
    <x v="59"/>
    <x v="0"/>
    <x v="24"/>
    <x v="46"/>
    <x v="0"/>
    <x v="47"/>
    <x v="44"/>
    <x v="0"/>
    <x v="48"/>
    <x v="1"/>
    <x v="32"/>
    <x v="25"/>
    <x v="54"/>
  </r>
  <r>
    <x v="6"/>
    <x v="60"/>
    <x v="0"/>
    <x v="24"/>
    <x v="47"/>
    <x v="6"/>
    <x v="48"/>
    <x v="45"/>
    <x v="6"/>
    <x v="49"/>
    <x v="18"/>
    <x v="54"/>
    <x v="25"/>
    <x v="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69:D77" firstHeaderRow="1" firstDataRow="1" firstDataCol="1"/>
  <pivotFields count="14">
    <pivotField axis="axisRow" compact="0" showAll="0">
      <items count="8">
        <item x="6"/>
        <item x="2"/>
        <item x="3"/>
        <item x="4"/>
        <item x="1"/>
        <item x="5"/>
        <item x="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>
      <items count="57">
        <item x="15"/>
        <item x="30"/>
        <item x="28"/>
        <item x="26"/>
        <item x="29"/>
        <item x="27"/>
        <item x="10"/>
        <item x="34"/>
        <item x="52"/>
        <item x="1"/>
        <item x="20"/>
        <item x="49"/>
        <item x="22"/>
        <item x="21"/>
        <item x="51"/>
        <item x="24"/>
        <item x="19"/>
        <item x="2"/>
        <item x="11"/>
        <item x="23"/>
        <item x="47"/>
        <item x="14"/>
        <item x="50"/>
        <item x="18"/>
        <item x="25"/>
        <item x="13"/>
        <item x="33"/>
        <item x="4"/>
        <item x="17"/>
        <item x="31"/>
        <item x="42"/>
        <item x="39"/>
        <item x="44"/>
        <item x="45"/>
        <item x="46"/>
        <item x="35"/>
        <item x="40"/>
        <item x="12"/>
        <item x="36"/>
        <item x="0"/>
        <item x="41"/>
        <item x="53"/>
        <item x="16"/>
        <item x="32"/>
        <item x="54"/>
        <item x="37"/>
        <item x="48"/>
        <item x="9"/>
        <item x="3"/>
        <item x="5"/>
        <item x="38"/>
        <item x="55"/>
        <item x="6"/>
        <item x="7"/>
        <item x="8"/>
        <item x="43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6"/>
  <sheetViews>
    <sheetView tabSelected="1" zoomScale="115" zoomScaleNormal="115" topLeftCell="A26" workbookViewId="0">
      <selection activeCell="I81" sqref="I81"/>
    </sheetView>
  </sheetViews>
  <sheetFormatPr defaultColWidth="8.88333333333333" defaultRowHeight="13.5"/>
  <cols>
    <col min="1" max="1" width="7.55833333333333" style="161" customWidth="1"/>
    <col min="2" max="3" width="10.875" style="161"/>
    <col min="4" max="4" width="17.25" style="161"/>
    <col min="5" max="11" width="9.55833333333333" style="161" customWidth="1"/>
    <col min="12" max="12" width="7.71666666666667" style="161" customWidth="1"/>
    <col min="13" max="13" width="9.55833333333333" style="161" customWidth="1"/>
    <col min="14" max="14" width="7.55833333333333" style="161" customWidth="1"/>
    <col min="15" max="15" width="9.55833333333333" style="161" customWidth="1"/>
    <col min="16" max="16" width="14.35" style="161" customWidth="1"/>
    <col min="17" max="17" width="15.2166666666667" style="161" hidden="1" customWidth="1"/>
    <col min="18" max="16384" width="8.88333333333333" style="161"/>
  </cols>
  <sheetData>
    <row r="1" spans="1:16">
      <c r="A1" s="160" t="s">
        <v>0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164" t="s">
        <v>16</v>
      </c>
    </row>
    <row r="3" spans="1:16">
      <c r="A3" s="9">
        <f>ROW()-2</f>
        <v>1</v>
      </c>
      <c r="B3" s="9" t="s">
        <v>17</v>
      </c>
      <c r="C3" s="9" t="s">
        <v>18</v>
      </c>
      <c r="D3" s="9" t="s">
        <v>19</v>
      </c>
      <c r="E3" s="9">
        <f>VLOOKUP(C3,考勤!A:AJ,35,0)</f>
        <v>24</v>
      </c>
      <c r="F3" s="9">
        <f>VLOOKUP(C3,考勤!$A$5:AP330,42,0)</f>
        <v>187</v>
      </c>
      <c r="G3" s="9">
        <v>18</v>
      </c>
      <c r="H3" s="9">
        <f>F3*G3</f>
        <v>3366</v>
      </c>
      <c r="I3" s="9">
        <f>VLOOKUP(C3,考勤!$A$5:AP330,41,0)</f>
        <v>82</v>
      </c>
      <c r="J3" s="9">
        <v>18</v>
      </c>
      <c r="K3" s="9">
        <f>I3*J3</f>
        <v>1476</v>
      </c>
      <c r="L3" s="9">
        <f>IFERROR(VLOOKUP(C3,奖惩!B:D,3,0),0)</f>
        <v>160</v>
      </c>
      <c r="M3" s="9">
        <f>H3+K3+L3</f>
        <v>5002</v>
      </c>
      <c r="N3" s="9">
        <f>E3*5</f>
        <v>120</v>
      </c>
      <c r="O3" s="9">
        <f>M3+N3</f>
        <v>5122</v>
      </c>
      <c r="P3" s="9" t="str">
        <f>IFERROR(VLOOKUP(C3,奖惩!B:C,2,0),"")</f>
        <v>车间补助</v>
      </c>
    </row>
    <row r="4" spans="1:16">
      <c r="A4" s="9">
        <f>ROW()-2</f>
        <v>2</v>
      </c>
      <c r="B4" s="9" t="s">
        <v>20</v>
      </c>
      <c r="C4" s="9" t="s">
        <v>21</v>
      </c>
      <c r="D4" s="9" t="s">
        <v>19</v>
      </c>
      <c r="E4" s="9">
        <f>VLOOKUP(C4,考勤!A:AJ,35,0)</f>
        <v>2</v>
      </c>
      <c r="F4" s="9">
        <f>VLOOKUP(C4,考勤!$A$5:AP330,42,0)</f>
        <v>16</v>
      </c>
      <c r="G4" s="9">
        <v>19</v>
      </c>
      <c r="H4" s="9">
        <f>F4*G4</f>
        <v>304</v>
      </c>
      <c r="I4" s="9">
        <f>VLOOKUP(C4,考勤!$A$5:AP330,41,0)</f>
        <v>8.5</v>
      </c>
      <c r="J4" s="9">
        <v>19</v>
      </c>
      <c r="K4" s="9">
        <f>I4*J4</f>
        <v>161.5</v>
      </c>
      <c r="L4" s="9">
        <f>IFERROR(VLOOKUP(C4,奖惩!B:D,3,0),0)</f>
        <v>0</v>
      </c>
      <c r="M4" s="9">
        <f>H4+K4+L4</f>
        <v>465.5</v>
      </c>
      <c r="N4" s="9">
        <f>E4*5</f>
        <v>10</v>
      </c>
      <c r="O4" s="9">
        <f>M4+N4</f>
        <v>475.5</v>
      </c>
      <c r="P4" s="9" t="str">
        <f>IFERROR(VLOOKUP(C4,奖惩!B:C,2,0),"")</f>
        <v/>
      </c>
    </row>
    <row r="5" spans="1:16">
      <c r="A5" s="9">
        <f>ROW()-2</f>
        <v>3</v>
      </c>
      <c r="B5" s="9" t="s">
        <v>20</v>
      </c>
      <c r="C5" s="9" t="s">
        <v>22</v>
      </c>
      <c r="D5" s="9" t="s">
        <v>19</v>
      </c>
      <c r="E5" s="9">
        <f>VLOOKUP(C5,考勤!A:AJ,35,0)</f>
        <v>6</v>
      </c>
      <c r="F5" s="9">
        <f>VLOOKUP(C5,考勤!$A$5:AP331,42,0)</f>
        <v>48</v>
      </c>
      <c r="G5" s="9">
        <v>19</v>
      </c>
      <c r="H5" s="9">
        <f>F5*G5</f>
        <v>912</v>
      </c>
      <c r="I5" s="9">
        <f>VLOOKUP(C5,考勤!$A$5:AP331,41,0)</f>
        <v>21</v>
      </c>
      <c r="J5" s="9">
        <v>19</v>
      </c>
      <c r="K5" s="9">
        <f>I5*J5</f>
        <v>399</v>
      </c>
      <c r="L5" s="9">
        <f>IFERROR(VLOOKUP(C5,奖惩!B:D,3,0),0)</f>
        <v>0</v>
      </c>
      <c r="M5" s="9">
        <f>H5+K5+L5</f>
        <v>1311</v>
      </c>
      <c r="N5" s="9">
        <f>E5*5</f>
        <v>30</v>
      </c>
      <c r="O5" s="9">
        <f>M5+N5</f>
        <v>1341</v>
      </c>
      <c r="P5" s="9" t="str">
        <f>IFERROR(VLOOKUP(C5,奖惩!B:C,2,0),"")</f>
        <v/>
      </c>
    </row>
    <row r="6" spans="1:16">
      <c r="A6" s="9">
        <f t="shared" ref="A6:A11" si="0">ROW()-2</f>
        <v>4</v>
      </c>
      <c r="B6" s="1" t="s">
        <v>23</v>
      </c>
      <c r="C6" s="1" t="s">
        <v>24</v>
      </c>
      <c r="D6" s="9" t="s">
        <v>19</v>
      </c>
      <c r="E6" s="9">
        <f>VLOOKUP(C6,考勤!A:AJ,35,0)</f>
        <v>23.5</v>
      </c>
      <c r="F6" s="9">
        <f>VLOOKUP(C6,考勤!$A$5:AP334,42,0)</f>
        <v>189</v>
      </c>
      <c r="G6" s="9">
        <v>21</v>
      </c>
      <c r="H6" s="9">
        <f>F6*G6</f>
        <v>3969</v>
      </c>
      <c r="I6" s="9">
        <f>VLOOKUP(C6,考勤!$A$5:AP334,41,0)</f>
        <v>77</v>
      </c>
      <c r="J6" s="9">
        <v>21</v>
      </c>
      <c r="K6" s="9">
        <f>I6*J6</f>
        <v>1617</v>
      </c>
      <c r="L6" s="9">
        <f>IFERROR(VLOOKUP(C6,奖惩!B:D,3,0),0)</f>
        <v>-100</v>
      </c>
      <c r="M6" s="9">
        <f>H6+K6+L6</f>
        <v>5486</v>
      </c>
      <c r="N6" s="9">
        <f>E6*5</f>
        <v>117.5</v>
      </c>
      <c r="O6" s="9">
        <f>M6+N6</f>
        <v>5603.5</v>
      </c>
      <c r="P6" s="9" t="str">
        <f>IFERROR(VLOOKUP(C6,奖惩!B:C,2,0),"")</f>
        <v>生产H6牛头批量少点螺母</v>
      </c>
    </row>
    <row r="7" spans="1:16">
      <c r="A7" s="9">
        <f t="shared" si="0"/>
        <v>5</v>
      </c>
      <c r="B7" s="1" t="s">
        <v>25</v>
      </c>
      <c r="C7" s="1" t="s">
        <v>26</v>
      </c>
      <c r="D7" s="9" t="s">
        <v>19</v>
      </c>
      <c r="E7" s="9">
        <f>VLOOKUP(C7,考勤!A:AJ,35,0)</f>
        <v>11.5</v>
      </c>
      <c r="F7" s="9">
        <f>VLOOKUP(C7,考勤!$A$5:AP334,42,0)</f>
        <v>94</v>
      </c>
      <c r="G7" s="9">
        <v>19</v>
      </c>
      <c r="H7" s="9">
        <f>F7*G7</f>
        <v>1786</v>
      </c>
      <c r="I7" s="9">
        <f>VLOOKUP(C7,考勤!$A$5:AP334,41,0)</f>
        <v>44.5</v>
      </c>
      <c r="J7" s="9">
        <v>20</v>
      </c>
      <c r="K7" s="9">
        <f>I7*J7</f>
        <v>890</v>
      </c>
      <c r="L7" s="9">
        <f>IFERROR(VLOOKUP(C7,奖惩!B:D,3,0),0)</f>
        <v>0</v>
      </c>
      <c r="M7" s="9">
        <f>H7+K7+L7</f>
        <v>2676</v>
      </c>
      <c r="N7" s="9">
        <f>E7*5</f>
        <v>57.5</v>
      </c>
      <c r="O7" s="9">
        <f>M7+N7</f>
        <v>2733.5</v>
      </c>
      <c r="P7" s="9" t="str">
        <f>IFERROR(VLOOKUP(C7,奖惩!B:C,2,0),"")</f>
        <v/>
      </c>
    </row>
    <row r="8" spans="1:16">
      <c r="A8" s="9">
        <f t="shared" si="0"/>
        <v>6</v>
      </c>
      <c r="B8" s="9" t="s">
        <v>25</v>
      </c>
      <c r="C8" s="9" t="s">
        <v>27</v>
      </c>
      <c r="D8" s="9" t="s">
        <v>19</v>
      </c>
      <c r="E8" s="9">
        <f>VLOOKUP(C8,考勤!A:AJ,35,0)</f>
        <v>28.5</v>
      </c>
      <c r="F8" s="9">
        <f>VLOOKUP(C8,考勤!$A$5:AP335,42,0)</f>
        <v>227.5</v>
      </c>
      <c r="G8" s="9">
        <v>19</v>
      </c>
      <c r="H8" s="9">
        <f t="shared" ref="H8:H13" si="1">F8*G8</f>
        <v>4322.5</v>
      </c>
      <c r="I8" s="9">
        <f>VLOOKUP(C8,考勤!$A$5:AP335,41,0)</f>
        <v>79.5</v>
      </c>
      <c r="J8" s="9">
        <v>20</v>
      </c>
      <c r="K8" s="9">
        <f t="shared" ref="K8:K13" si="2">I8*J8</f>
        <v>1590</v>
      </c>
      <c r="L8" s="9">
        <f>IFERROR(VLOOKUP(C8,奖惩!B:D,3,0),0)</f>
        <v>0</v>
      </c>
      <c r="M8" s="9">
        <f t="shared" ref="M8:M13" si="3">H8+K8+L8</f>
        <v>5912.5</v>
      </c>
      <c r="N8" s="9">
        <f t="shared" ref="N8:N13" si="4">E8*5</f>
        <v>142.5</v>
      </c>
      <c r="O8" s="9">
        <f t="shared" ref="O8:O13" si="5">M8+N8</f>
        <v>6055</v>
      </c>
      <c r="P8" s="9" t="str">
        <f>IFERROR(VLOOKUP(C8,奖惩!B:C,2,0),"")</f>
        <v/>
      </c>
    </row>
    <row r="9" s="161" customFormat="1" spans="1:16">
      <c r="A9" s="9">
        <f t="shared" si="0"/>
        <v>7</v>
      </c>
      <c r="B9" s="9" t="s">
        <v>28</v>
      </c>
      <c r="C9" s="9" t="s">
        <v>29</v>
      </c>
      <c r="D9" s="9" t="s">
        <v>30</v>
      </c>
      <c r="E9" s="9">
        <f>VLOOKUP(C9,考勤!A:AJ,35,0)</f>
        <v>27</v>
      </c>
      <c r="F9" s="9">
        <f>VLOOKUP(C9,考勤!$A$5:AP315,42,0)</f>
        <v>230.5</v>
      </c>
      <c r="G9" s="162">
        <v>28</v>
      </c>
      <c r="H9" s="9">
        <f t="shared" si="1"/>
        <v>6454</v>
      </c>
      <c r="I9" s="9">
        <f>VLOOKUP(C9,考勤!$A$5:AP315,41,0)</f>
        <v>28.5</v>
      </c>
      <c r="J9" s="162">
        <v>28</v>
      </c>
      <c r="K9" s="9">
        <f t="shared" si="2"/>
        <v>798</v>
      </c>
      <c r="L9" s="9">
        <f>IFERROR(VLOOKUP(C9,奖惩!B:D,3,0),0)</f>
        <v>0</v>
      </c>
      <c r="M9" s="9">
        <f t="shared" si="3"/>
        <v>7252</v>
      </c>
      <c r="N9" s="162">
        <f>E9*10</f>
        <v>270</v>
      </c>
      <c r="O9" s="9">
        <f t="shared" si="5"/>
        <v>7522</v>
      </c>
      <c r="P9" s="9" t="str">
        <f>IFERROR(VLOOKUP(C9,奖惩!B:C,2,0),"")</f>
        <v/>
      </c>
    </row>
    <row r="10" s="161" customFormat="1" spans="1:16">
      <c r="A10" s="9">
        <f t="shared" si="0"/>
        <v>8</v>
      </c>
      <c r="B10" s="9" t="s">
        <v>20</v>
      </c>
      <c r="C10" s="9" t="s">
        <v>31</v>
      </c>
      <c r="D10" s="9" t="s">
        <v>30</v>
      </c>
      <c r="E10" s="9">
        <f>VLOOKUP(C10,考勤!A:AJ,35,0)</f>
        <v>26</v>
      </c>
      <c r="F10" s="9">
        <f>VLOOKUP(C10,考勤!$A$5:AP316,42,0)</f>
        <v>208</v>
      </c>
      <c r="G10" s="162">
        <v>28</v>
      </c>
      <c r="H10" s="9">
        <f t="shared" si="1"/>
        <v>5824</v>
      </c>
      <c r="I10" s="9">
        <f>VLOOKUP(C10,考勤!$A$5:AP316,41,0)</f>
        <v>79</v>
      </c>
      <c r="J10" s="162">
        <v>28</v>
      </c>
      <c r="K10" s="9">
        <f t="shared" si="2"/>
        <v>2212</v>
      </c>
      <c r="L10" s="9">
        <f>IFERROR(VLOOKUP(C10,奖惩!B:D,3,0),0)</f>
        <v>260</v>
      </c>
      <c r="M10" s="9">
        <f t="shared" si="3"/>
        <v>8296</v>
      </c>
      <c r="N10" s="9">
        <f t="shared" si="4"/>
        <v>130</v>
      </c>
      <c r="O10" s="9">
        <f t="shared" si="5"/>
        <v>8426</v>
      </c>
      <c r="P10" s="9" t="str">
        <f>IFERROR(VLOOKUP(C10,奖惩!B:C,2,0),"")</f>
        <v>夜班补助</v>
      </c>
    </row>
    <row r="11" spans="1:16">
      <c r="A11" s="9">
        <f t="shared" si="0"/>
        <v>9</v>
      </c>
      <c r="B11" s="9" t="s">
        <v>20</v>
      </c>
      <c r="C11" s="9" t="s">
        <v>32</v>
      </c>
      <c r="D11" s="9" t="s">
        <v>30</v>
      </c>
      <c r="E11" s="9">
        <f>VLOOKUP(C11,考勤!A:AJ,35,0)</f>
        <v>27</v>
      </c>
      <c r="F11" s="9">
        <f>VLOOKUP(C11,考勤!$A$5:AP308,42,0)</f>
        <v>219</v>
      </c>
      <c r="G11" s="162">
        <v>28</v>
      </c>
      <c r="H11" s="9">
        <f t="shared" si="1"/>
        <v>6132</v>
      </c>
      <c r="I11" s="9">
        <f>VLOOKUP(C11,考勤!$A$5:AP308,41,0)</f>
        <v>93.5</v>
      </c>
      <c r="J11" s="162">
        <v>28</v>
      </c>
      <c r="K11" s="9">
        <f t="shared" si="2"/>
        <v>2618</v>
      </c>
      <c r="L11" s="9">
        <f>IFERROR(VLOOKUP(C11,奖惩!B:D,3,0),0)</f>
        <v>-20</v>
      </c>
      <c r="M11" s="9">
        <f t="shared" si="3"/>
        <v>8730</v>
      </c>
      <c r="N11" s="9">
        <f t="shared" si="4"/>
        <v>135</v>
      </c>
      <c r="O11" s="9">
        <f t="shared" si="5"/>
        <v>8865</v>
      </c>
      <c r="P11" s="9" t="str">
        <f>IFERROR(VLOOKUP(C11,奖惩!B:C,2,0),"")</f>
        <v>2025.8.13下午检查不合格</v>
      </c>
    </row>
    <row r="12" spans="1:16">
      <c r="A12" s="9">
        <f t="shared" ref="A9:A13" si="6">ROW()-2</f>
        <v>10</v>
      </c>
      <c r="B12" s="9" t="s">
        <v>20</v>
      </c>
      <c r="C12" s="9" t="s">
        <v>33</v>
      </c>
      <c r="D12" s="9" t="s">
        <v>19</v>
      </c>
      <c r="E12" s="9">
        <f>VLOOKUP(C12,考勤!A:AJ,35,0)</f>
        <v>26</v>
      </c>
      <c r="F12" s="9">
        <f>VLOOKUP(C12,考勤!$A$5:AP298,42,0)</f>
        <v>208</v>
      </c>
      <c r="G12" s="9">
        <v>19</v>
      </c>
      <c r="H12" s="9">
        <f t="shared" si="1"/>
        <v>3952</v>
      </c>
      <c r="I12" s="9">
        <f>VLOOKUP(C12,考勤!$A$5:AP298,41,0)</f>
        <v>77</v>
      </c>
      <c r="J12" s="9">
        <v>19</v>
      </c>
      <c r="K12" s="9">
        <f t="shared" si="2"/>
        <v>1463</v>
      </c>
      <c r="L12" s="9">
        <f>IFERROR(VLOOKUP(C12,奖惩!B:D,3,0),0)</f>
        <v>0</v>
      </c>
      <c r="M12" s="9">
        <f t="shared" si="3"/>
        <v>5415</v>
      </c>
      <c r="N12" s="9">
        <f t="shared" si="4"/>
        <v>130</v>
      </c>
      <c r="O12" s="9">
        <f t="shared" si="5"/>
        <v>5545</v>
      </c>
      <c r="P12" s="9" t="str">
        <f>IFERROR(VLOOKUP(C12,奖惩!B:C,2,0),"")</f>
        <v/>
      </c>
    </row>
    <row r="13" spans="1:16">
      <c r="A13" s="9">
        <f t="shared" si="6"/>
        <v>11</v>
      </c>
      <c r="B13" s="9" t="s">
        <v>20</v>
      </c>
      <c r="C13" s="9" t="s">
        <v>34</v>
      </c>
      <c r="D13" s="9" t="s">
        <v>19</v>
      </c>
      <c r="E13" s="9">
        <f>VLOOKUP(C13,考勤!A:AJ,35,0)</f>
        <v>2.5</v>
      </c>
      <c r="F13" s="9">
        <f>VLOOKUP(C13,考勤!$A$5:AP298,42,0)</f>
        <v>19.5</v>
      </c>
      <c r="G13" s="9">
        <v>19</v>
      </c>
      <c r="H13" s="9">
        <f t="shared" si="1"/>
        <v>370.5</v>
      </c>
      <c r="I13" s="9">
        <f>VLOOKUP(C13,考勤!$A$5:AP298,41,0)</f>
        <v>3</v>
      </c>
      <c r="J13" s="9">
        <v>19</v>
      </c>
      <c r="K13" s="9">
        <f t="shared" si="2"/>
        <v>57</v>
      </c>
      <c r="L13" s="9">
        <f>IFERROR(VLOOKUP(C13,奖惩!B:D,3,0),0)</f>
        <v>0</v>
      </c>
      <c r="M13" s="9">
        <f t="shared" si="3"/>
        <v>427.5</v>
      </c>
      <c r="N13" s="9">
        <f t="shared" si="4"/>
        <v>12.5</v>
      </c>
      <c r="O13" s="9">
        <f t="shared" si="5"/>
        <v>440</v>
      </c>
      <c r="P13" s="9" t="str">
        <f>IFERROR(VLOOKUP(C13,奖惩!B:C,2,0),"")</f>
        <v/>
      </c>
    </row>
    <row r="14" spans="1:16">
      <c r="A14" s="9">
        <f t="shared" ref="A14:A51" si="7">ROW()-2</f>
        <v>12</v>
      </c>
      <c r="B14" s="9" t="s">
        <v>20</v>
      </c>
      <c r="C14" s="9" t="s">
        <v>35</v>
      </c>
      <c r="D14" s="9" t="s">
        <v>19</v>
      </c>
      <c r="E14" s="9">
        <f>VLOOKUP(C14,考勤!A:AJ,35,0)</f>
        <v>9</v>
      </c>
      <c r="F14" s="9">
        <f>VLOOKUP(C14,考勤!$A$5:AP299,42,0)</f>
        <v>72</v>
      </c>
      <c r="G14" s="9">
        <v>19</v>
      </c>
      <c r="H14" s="9">
        <f t="shared" ref="H14:H51" si="8">F14*G14</f>
        <v>1368</v>
      </c>
      <c r="I14" s="9">
        <f>VLOOKUP(C14,考勤!$A$5:AP299,41,0)</f>
        <v>29</v>
      </c>
      <c r="J14" s="9">
        <v>19</v>
      </c>
      <c r="K14" s="9">
        <f t="shared" ref="K14:K51" si="9">I14*J14</f>
        <v>551</v>
      </c>
      <c r="L14" s="9">
        <f>IFERROR(VLOOKUP(C14,奖惩!B:D,3,0),0)</f>
        <v>-403.8</v>
      </c>
      <c r="M14" s="9">
        <f t="shared" ref="M14:M51" si="10">H14+K14+L14</f>
        <v>1515.2</v>
      </c>
      <c r="N14" s="9">
        <f t="shared" ref="N14:N51" si="11">E14*5</f>
        <v>45</v>
      </c>
      <c r="O14" s="9">
        <f t="shared" ref="O14:O51" si="12">M14+N14</f>
        <v>1560.2</v>
      </c>
      <c r="P14" s="9">
        <f>IFERROR(VLOOKUP(C14,奖惩!B:C,2,0),"")</f>
        <v>0.8</v>
      </c>
    </row>
    <row r="15" spans="1:16">
      <c r="A15" s="9">
        <f t="shared" si="7"/>
        <v>13</v>
      </c>
      <c r="B15" s="9" t="s">
        <v>20</v>
      </c>
      <c r="C15" s="9" t="s">
        <v>36</v>
      </c>
      <c r="D15" s="9" t="s">
        <v>19</v>
      </c>
      <c r="E15" s="9">
        <f>VLOOKUP(C15,考勤!A:AJ,35,0)</f>
        <v>22</v>
      </c>
      <c r="F15" s="9">
        <f>VLOOKUP(C15,考勤!$A$5:AP300,42,0)</f>
        <v>188</v>
      </c>
      <c r="G15" s="9">
        <v>19</v>
      </c>
      <c r="H15" s="9">
        <f t="shared" si="8"/>
        <v>3572</v>
      </c>
      <c r="I15" s="9">
        <f>VLOOKUP(C15,考勤!$A$5:AP300,41,0)</f>
        <v>61</v>
      </c>
      <c r="J15" s="9">
        <v>19</v>
      </c>
      <c r="K15" s="9">
        <f t="shared" si="9"/>
        <v>1159</v>
      </c>
      <c r="L15" s="9">
        <f>IFERROR(VLOOKUP(C15,奖惩!B:D,3,0),0)</f>
        <v>80</v>
      </c>
      <c r="M15" s="9">
        <f t="shared" si="10"/>
        <v>4811</v>
      </c>
      <c r="N15" s="9">
        <f t="shared" si="11"/>
        <v>110</v>
      </c>
      <c r="O15" s="9">
        <f t="shared" si="12"/>
        <v>4921</v>
      </c>
      <c r="P15" s="9" t="str">
        <f>IFERROR(VLOOKUP(C15,奖惩!B:C,2,0),"")</f>
        <v>2025.8.13下午检查不合格</v>
      </c>
    </row>
    <row r="16" spans="1:16">
      <c r="A16" s="9">
        <f t="shared" si="7"/>
        <v>14</v>
      </c>
      <c r="B16" s="9" t="s">
        <v>20</v>
      </c>
      <c r="C16" s="9" t="s">
        <v>37</v>
      </c>
      <c r="D16" s="9" t="s">
        <v>19</v>
      </c>
      <c r="E16" s="9">
        <f>VLOOKUP(C16,考勤!A:AJ,35,0)</f>
        <v>8</v>
      </c>
      <c r="F16" s="9">
        <f>VLOOKUP(C16,考勤!$A$5:AP301,42,0)</f>
        <v>63</v>
      </c>
      <c r="G16" s="162">
        <v>30</v>
      </c>
      <c r="H16" s="9">
        <f t="shared" si="8"/>
        <v>1890</v>
      </c>
      <c r="I16" s="9">
        <f>VLOOKUP(C16,考勤!$A$5:AP301,41,0)</f>
        <v>21.5</v>
      </c>
      <c r="J16" s="162">
        <v>30</v>
      </c>
      <c r="K16" s="9">
        <f t="shared" si="9"/>
        <v>645</v>
      </c>
      <c r="L16" s="9">
        <f>IFERROR(VLOOKUP(C16,奖惩!B:D,3,0),0)</f>
        <v>0</v>
      </c>
      <c r="M16" s="9">
        <f t="shared" si="10"/>
        <v>2535</v>
      </c>
      <c r="N16" s="9">
        <f t="shared" si="11"/>
        <v>40</v>
      </c>
      <c r="O16" s="9">
        <f t="shared" si="12"/>
        <v>2575</v>
      </c>
      <c r="P16" s="9" t="str">
        <f>IFERROR(VLOOKUP(C16,奖惩!B:C,2,0),"")</f>
        <v/>
      </c>
    </row>
    <row r="17" spans="1:16">
      <c r="A17" s="9">
        <f t="shared" si="7"/>
        <v>15</v>
      </c>
      <c r="B17" s="9" t="s">
        <v>20</v>
      </c>
      <c r="C17" s="9" t="s">
        <v>38</v>
      </c>
      <c r="D17" s="9" t="s">
        <v>19</v>
      </c>
      <c r="E17" s="9">
        <f>VLOOKUP(C17,考勤!A:AJ,35,0)</f>
        <v>6</v>
      </c>
      <c r="F17" s="9">
        <f>VLOOKUP(C17,考勤!$A$5:AP302,42,0)</f>
        <v>47</v>
      </c>
      <c r="G17" s="162">
        <v>30</v>
      </c>
      <c r="H17" s="9">
        <f t="shared" si="8"/>
        <v>1410</v>
      </c>
      <c r="I17" s="9">
        <f>VLOOKUP(C17,考勤!$A$5:AP302,41,0)</f>
        <v>12.5</v>
      </c>
      <c r="J17" s="162">
        <v>30</v>
      </c>
      <c r="K17" s="9">
        <f t="shared" si="9"/>
        <v>375</v>
      </c>
      <c r="L17" s="9">
        <f>IFERROR(VLOOKUP(C17,奖惩!B:D,3,0),0)</f>
        <v>0</v>
      </c>
      <c r="M17" s="9">
        <f t="shared" si="10"/>
        <v>1785</v>
      </c>
      <c r="N17" s="9">
        <f t="shared" si="11"/>
        <v>30</v>
      </c>
      <c r="O17" s="9">
        <f t="shared" si="12"/>
        <v>1815</v>
      </c>
      <c r="P17" s="9" t="str">
        <f>IFERROR(VLOOKUP(C17,奖惩!B:C,2,0),"")</f>
        <v/>
      </c>
    </row>
    <row r="18" spans="1:16">
      <c r="A18" s="9">
        <f t="shared" si="7"/>
        <v>16</v>
      </c>
      <c r="B18" s="9" t="s">
        <v>20</v>
      </c>
      <c r="C18" s="9" t="s">
        <v>39</v>
      </c>
      <c r="D18" s="9" t="s">
        <v>19</v>
      </c>
      <c r="E18" s="9">
        <f>VLOOKUP(C18,考勤!A:AJ,35,0)</f>
        <v>1</v>
      </c>
      <c r="F18" s="9">
        <f>VLOOKUP(C18,考勤!$A$5:AP303,42,0)</f>
        <v>7.5</v>
      </c>
      <c r="G18" s="9">
        <v>19</v>
      </c>
      <c r="H18" s="9">
        <f t="shared" si="8"/>
        <v>142.5</v>
      </c>
      <c r="I18" s="9">
        <f>VLOOKUP(C18,考勤!$A$5:AP303,41,0)</f>
        <v>0</v>
      </c>
      <c r="J18" s="9">
        <v>19</v>
      </c>
      <c r="K18" s="9">
        <f t="shared" si="9"/>
        <v>0</v>
      </c>
      <c r="L18" s="9">
        <f>IFERROR(VLOOKUP(C18,奖惩!B:D,3,0),0)</f>
        <v>0</v>
      </c>
      <c r="M18" s="9">
        <f t="shared" si="10"/>
        <v>142.5</v>
      </c>
      <c r="N18" s="9">
        <f t="shared" si="11"/>
        <v>5</v>
      </c>
      <c r="O18" s="9">
        <f t="shared" si="12"/>
        <v>147.5</v>
      </c>
      <c r="P18" s="9" t="str">
        <f>IFERROR(VLOOKUP(C18,奖惩!B:C,2,0),"")</f>
        <v/>
      </c>
    </row>
    <row r="19" spans="1:16">
      <c r="A19" s="9">
        <f t="shared" si="7"/>
        <v>17</v>
      </c>
      <c r="B19" s="9" t="s">
        <v>20</v>
      </c>
      <c r="C19" s="9" t="s">
        <v>40</v>
      </c>
      <c r="D19" s="9" t="s">
        <v>19</v>
      </c>
      <c r="E19" s="9">
        <f>VLOOKUP(C19,考勤!A:AJ,35,0)</f>
        <v>1</v>
      </c>
      <c r="F19" s="9">
        <f>VLOOKUP(C19,考勤!$A$5:AP304,42,0)</f>
        <v>7.5</v>
      </c>
      <c r="G19" s="9">
        <v>19</v>
      </c>
      <c r="H19" s="9">
        <f t="shared" si="8"/>
        <v>142.5</v>
      </c>
      <c r="I19" s="9">
        <f>VLOOKUP(C19,考勤!$A$5:AP304,41,0)</f>
        <v>0</v>
      </c>
      <c r="J19" s="9">
        <v>19</v>
      </c>
      <c r="K19" s="9">
        <f t="shared" si="9"/>
        <v>0</v>
      </c>
      <c r="L19" s="9">
        <f>IFERROR(VLOOKUP(C19,奖惩!B:D,3,0),0)</f>
        <v>0</v>
      </c>
      <c r="M19" s="9">
        <f t="shared" si="10"/>
        <v>142.5</v>
      </c>
      <c r="N19" s="9">
        <f t="shared" si="11"/>
        <v>5</v>
      </c>
      <c r="O19" s="9">
        <f t="shared" si="12"/>
        <v>147.5</v>
      </c>
      <c r="P19" s="9" t="str">
        <f>IFERROR(VLOOKUP(C19,奖惩!B:C,2,0),"")</f>
        <v/>
      </c>
    </row>
    <row r="20" spans="1:16">
      <c r="A20" s="9">
        <f t="shared" si="7"/>
        <v>18</v>
      </c>
      <c r="B20" s="9" t="s">
        <v>20</v>
      </c>
      <c r="C20" s="9" t="s">
        <v>41</v>
      </c>
      <c r="D20" s="9" t="s">
        <v>19</v>
      </c>
      <c r="E20" s="9">
        <f>VLOOKUP(C20,考勤!A:AJ,35,0)</f>
        <v>23</v>
      </c>
      <c r="F20" s="9">
        <f>VLOOKUP(C20,考勤!$A$5:AP305,42,0)</f>
        <v>185.5</v>
      </c>
      <c r="G20" s="9">
        <v>19</v>
      </c>
      <c r="H20" s="9">
        <f t="shared" si="8"/>
        <v>3524.5</v>
      </c>
      <c r="I20" s="9">
        <f>VLOOKUP(C20,考勤!$A$5:AP305,41,0)</f>
        <v>81</v>
      </c>
      <c r="J20" s="9">
        <v>19</v>
      </c>
      <c r="K20" s="9">
        <f t="shared" si="9"/>
        <v>1539</v>
      </c>
      <c r="L20" s="9">
        <f>IFERROR(VLOOKUP(C20,奖惩!B:D,3,0),0)</f>
        <v>240</v>
      </c>
      <c r="M20" s="9">
        <f t="shared" si="10"/>
        <v>5303.5</v>
      </c>
      <c r="N20" s="9">
        <f t="shared" si="11"/>
        <v>115</v>
      </c>
      <c r="O20" s="9">
        <f t="shared" si="12"/>
        <v>5418.5</v>
      </c>
      <c r="P20" s="9" t="str">
        <f>IFERROR(VLOOKUP(C20,奖惩!B:C,2,0),"")</f>
        <v>夜班补助</v>
      </c>
    </row>
    <row r="21" spans="1:16">
      <c r="A21" s="9">
        <f t="shared" si="7"/>
        <v>19</v>
      </c>
      <c r="B21" s="9" t="s">
        <v>20</v>
      </c>
      <c r="C21" s="1" t="s">
        <v>42</v>
      </c>
      <c r="D21" s="9" t="s">
        <v>19</v>
      </c>
      <c r="E21" s="9">
        <f>VLOOKUP(C21,考勤!A:AJ,35,0)</f>
        <v>15</v>
      </c>
      <c r="F21" s="9">
        <f>VLOOKUP(C21,考勤!$A$5:AP298,42,0)</f>
        <v>120</v>
      </c>
      <c r="G21" s="9">
        <v>19</v>
      </c>
      <c r="H21" s="9">
        <f t="shared" si="8"/>
        <v>2280</v>
      </c>
      <c r="I21" s="9">
        <f>VLOOKUP(C21,考勤!$A$5:AP298,41,0)</f>
        <v>61</v>
      </c>
      <c r="J21" s="9">
        <v>19</v>
      </c>
      <c r="K21" s="9">
        <f t="shared" si="9"/>
        <v>1159</v>
      </c>
      <c r="L21" s="9">
        <f>IFERROR(VLOOKUP(C21,奖惩!B:D,3,0),0)</f>
        <v>-687.8</v>
      </c>
      <c r="M21" s="9">
        <f t="shared" si="10"/>
        <v>2751.2</v>
      </c>
      <c r="N21" s="9">
        <f t="shared" si="11"/>
        <v>75</v>
      </c>
      <c r="O21" s="9">
        <f t="shared" si="12"/>
        <v>2826.2</v>
      </c>
      <c r="P21" s="9">
        <f>IFERROR(VLOOKUP(C21,奖惩!B:C,2,0),"")</f>
        <v>0.8</v>
      </c>
    </row>
    <row r="22" spans="1:16">
      <c r="A22" s="9">
        <f t="shared" si="7"/>
        <v>20</v>
      </c>
      <c r="B22" s="9" t="s">
        <v>20</v>
      </c>
      <c r="C22" s="1" t="s">
        <v>43</v>
      </c>
      <c r="D22" s="9" t="s">
        <v>19</v>
      </c>
      <c r="E22" s="9">
        <f>VLOOKUP(C22,考勤!A:AJ,35,0)</f>
        <v>9.5</v>
      </c>
      <c r="F22" s="9">
        <f>VLOOKUP(C22,考勤!$A$5:AP299,42,0)</f>
        <v>76</v>
      </c>
      <c r="G22" s="9">
        <v>19</v>
      </c>
      <c r="H22" s="9">
        <f t="shared" si="8"/>
        <v>1444</v>
      </c>
      <c r="I22" s="9">
        <f>VLOOKUP(C22,考勤!$A$5:AP299,41,0)</f>
        <v>37.5</v>
      </c>
      <c r="J22" s="9">
        <v>19</v>
      </c>
      <c r="K22" s="9">
        <f t="shared" si="9"/>
        <v>712.5</v>
      </c>
      <c r="L22" s="9">
        <f>IFERROR(VLOOKUP(C22,奖惩!B:D,3,0),0)</f>
        <v>-195.7</v>
      </c>
      <c r="M22" s="9">
        <f t="shared" si="10"/>
        <v>1960.8</v>
      </c>
      <c r="N22" s="9">
        <f t="shared" si="11"/>
        <v>47.5</v>
      </c>
      <c r="O22" s="9">
        <f t="shared" si="12"/>
        <v>2008.3</v>
      </c>
      <c r="P22" s="9">
        <f>IFERROR(VLOOKUP(C22,奖惩!B:C,2,0),"")</f>
        <v>0.8</v>
      </c>
    </row>
    <row r="23" spans="1:16">
      <c r="A23" s="9">
        <f t="shared" si="7"/>
        <v>21</v>
      </c>
      <c r="B23" s="9" t="s">
        <v>20</v>
      </c>
      <c r="C23" s="1" t="s">
        <v>44</v>
      </c>
      <c r="D23" s="9" t="s">
        <v>19</v>
      </c>
      <c r="E23" s="9">
        <f>VLOOKUP(C23,考勤!A:AJ,35,0)</f>
        <v>6</v>
      </c>
      <c r="F23" s="9">
        <f>VLOOKUP(C23,考勤!$A$5:AP300,42,0)</f>
        <v>48</v>
      </c>
      <c r="G23" s="9">
        <v>19</v>
      </c>
      <c r="H23" s="9">
        <f t="shared" si="8"/>
        <v>912</v>
      </c>
      <c r="I23" s="9">
        <f>VLOOKUP(C23,考勤!$A$5:AP300,41,0)</f>
        <v>18</v>
      </c>
      <c r="J23" s="9">
        <v>19</v>
      </c>
      <c r="K23" s="9">
        <f t="shared" si="9"/>
        <v>342</v>
      </c>
      <c r="L23" s="9">
        <f>IFERROR(VLOOKUP(C23,奖惩!B:D,3,0),0)</f>
        <v>0</v>
      </c>
      <c r="M23" s="9">
        <f t="shared" si="10"/>
        <v>1254</v>
      </c>
      <c r="N23" s="9">
        <f t="shared" si="11"/>
        <v>30</v>
      </c>
      <c r="O23" s="9">
        <f t="shared" si="12"/>
        <v>1284</v>
      </c>
      <c r="P23" s="9" t="str">
        <f>IFERROR(VLOOKUP(C23,奖惩!B:C,2,0),"")</f>
        <v/>
      </c>
    </row>
    <row r="24" spans="1:16">
      <c r="A24" s="9">
        <f t="shared" si="7"/>
        <v>22</v>
      </c>
      <c r="B24" s="9" t="s">
        <v>20</v>
      </c>
      <c r="C24" s="1" t="s">
        <v>45</v>
      </c>
      <c r="D24" s="9" t="s">
        <v>19</v>
      </c>
      <c r="E24" s="9">
        <f>VLOOKUP(C24,考勤!A:AJ,35,0)</f>
        <v>2</v>
      </c>
      <c r="F24" s="9">
        <f>VLOOKUP(C24,考勤!$A$5:AP301,42,0)</f>
        <v>16</v>
      </c>
      <c r="G24" s="9">
        <v>19</v>
      </c>
      <c r="H24" s="9">
        <f t="shared" si="8"/>
        <v>304</v>
      </c>
      <c r="I24" s="9">
        <f>VLOOKUP(C24,考勤!$A$5:AP301,41,0)</f>
        <v>9</v>
      </c>
      <c r="J24" s="9">
        <v>19</v>
      </c>
      <c r="K24" s="9">
        <f t="shared" si="9"/>
        <v>171</v>
      </c>
      <c r="L24" s="9">
        <f>IFERROR(VLOOKUP(C24,奖惩!B:D,3,0),0)</f>
        <v>40</v>
      </c>
      <c r="M24" s="9">
        <f t="shared" si="10"/>
        <v>515</v>
      </c>
      <c r="N24" s="9">
        <f t="shared" si="11"/>
        <v>10</v>
      </c>
      <c r="O24" s="9">
        <f t="shared" si="12"/>
        <v>525</v>
      </c>
      <c r="P24" s="9" t="str">
        <f>IFERROR(VLOOKUP(C24,奖惩!B:C,2,0),"")</f>
        <v>夜班补助</v>
      </c>
    </row>
    <row r="25" spans="1:16">
      <c r="A25" s="9">
        <f t="shared" si="7"/>
        <v>23</v>
      </c>
      <c r="B25" s="9" t="s">
        <v>20</v>
      </c>
      <c r="C25" s="1" t="s">
        <v>46</v>
      </c>
      <c r="D25" s="9" t="s">
        <v>19</v>
      </c>
      <c r="E25" s="9">
        <f>VLOOKUP(C25,考勤!A:AJ,35,0)</f>
        <v>2</v>
      </c>
      <c r="F25" s="9">
        <f>VLOOKUP(C25,考勤!$A$5:AP302,42,0)</f>
        <v>16</v>
      </c>
      <c r="G25" s="9">
        <v>19</v>
      </c>
      <c r="H25" s="9">
        <f t="shared" si="8"/>
        <v>304</v>
      </c>
      <c r="I25" s="9">
        <f>VLOOKUP(C25,考勤!$A$5:AP302,41,0)</f>
        <v>9</v>
      </c>
      <c r="J25" s="9">
        <v>19</v>
      </c>
      <c r="K25" s="9">
        <f t="shared" si="9"/>
        <v>171</v>
      </c>
      <c r="L25" s="9">
        <f>IFERROR(VLOOKUP(C25,奖惩!B:D,3,0),0)</f>
        <v>40</v>
      </c>
      <c r="M25" s="9">
        <f t="shared" si="10"/>
        <v>515</v>
      </c>
      <c r="N25" s="9">
        <f t="shared" si="11"/>
        <v>10</v>
      </c>
      <c r="O25" s="9">
        <f t="shared" si="12"/>
        <v>525</v>
      </c>
      <c r="P25" s="9" t="str">
        <f>IFERROR(VLOOKUP(C25,奖惩!B:C,2,0),"")</f>
        <v>夜班补助</v>
      </c>
    </row>
    <row r="26" spans="1:16">
      <c r="A26" s="9">
        <f t="shared" si="7"/>
        <v>24</v>
      </c>
      <c r="B26" s="9" t="s">
        <v>20</v>
      </c>
      <c r="C26" s="1" t="s">
        <v>47</v>
      </c>
      <c r="D26" s="9" t="s">
        <v>19</v>
      </c>
      <c r="E26" s="9">
        <f>VLOOKUP(C26,考勤!A:AJ,35,0)</f>
        <v>4.5</v>
      </c>
      <c r="F26" s="9">
        <f>VLOOKUP(C26,考勤!$A$5:AP303,42,0)</f>
        <v>35</v>
      </c>
      <c r="G26" s="9">
        <v>19</v>
      </c>
      <c r="H26" s="9">
        <f t="shared" si="8"/>
        <v>665</v>
      </c>
      <c r="I26" s="9">
        <f>VLOOKUP(C26,考勤!$A$5:AP303,41,0)</f>
        <v>10</v>
      </c>
      <c r="J26" s="9">
        <v>19</v>
      </c>
      <c r="K26" s="9">
        <f t="shared" si="9"/>
        <v>190</v>
      </c>
      <c r="L26" s="9">
        <f>IFERROR(VLOOKUP(C26,奖惩!B:D,3,0),0)</f>
        <v>-171</v>
      </c>
      <c r="M26" s="9">
        <f t="shared" si="10"/>
        <v>684</v>
      </c>
      <c r="N26" s="9">
        <f t="shared" si="11"/>
        <v>22.5</v>
      </c>
      <c r="O26" s="9">
        <f t="shared" si="12"/>
        <v>706.5</v>
      </c>
      <c r="P26" s="9">
        <f>IFERROR(VLOOKUP(C26,奖惩!B:C,2,0),"")</f>
        <v>0.8</v>
      </c>
    </row>
    <row r="27" spans="1:16">
      <c r="A27" s="9">
        <f t="shared" si="7"/>
        <v>25</v>
      </c>
      <c r="B27" s="9" t="s">
        <v>20</v>
      </c>
      <c r="C27" s="1" t="s">
        <v>48</v>
      </c>
      <c r="D27" s="9" t="s">
        <v>19</v>
      </c>
      <c r="E27" s="9">
        <f>VLOOKUP(C27,考勤!A:AJ,35,0)</f>
        <v>3</v>
      </c>
      <c r="F27" s="9">
        <f>VLOOKUP(C27,考勤!$A$5:AP304,42,0)</f>
        <v>24</v>
      </c>
      <c r="G27" s="9">
        <v>19</v>
      </c>
      <c r="H27" s="9">
        <f t="shared" si="8"/>
        <v>456</v>
      </c>
      <c r="I27" s="9">
        <f>VLOOKUP(C27,考勤!$A$5:AP304,41,0)</f>
        <v>9</v>
      </c>
      <c r="J27" s="9">
        <v>19</v>
      </c>
      <c r="K27" s="9">
        <f t="shared" si="9"/>
        <v>171</v>
      </c>
      <c r="L27" s="9">
        <f>IFERROR(VLOOKUP(C27,奖惩!B:D,3,0),0)</f>
        <v>0</v>
      </c>
      <c r="M27" s="9">
        <f t="shared" si="10"/>
        <v>627</v>
      </c>
      <c r="N27" s="9">
        <f t="shared" si="11"/>
        <v>15</v>
      </c>
      <c r="O27" s="9">
        <f t="shared" si="12"/>
        <v>642</v>
      </c>
      <c r="P27" s="9" t="str">
        <f>IFERROR(VLOOKUP(C27,奖惩!B:C,2,0),"")</f>
        <v/>
      </c>
    </row>
    <row r="28" s="161" customFormat="1" spans="1:16">
      <c r="A28" s="9">
        <f t="shared" si="7"/>
        <v>26</v>
      </c>
      <c r="B28" s="9" t="s">
        <v>20</v>
      </c>
      <c r="C28" s="9" t="s">
        <v>49</v>
      </c>
      <c r="D28" s="9" t="s">
        <v>19</v>
      </c>
      <c r="E28" s="9">
        <f>VLOOKUP(C28,考勤!A:AJ,35,0)</f>
        <v>8</v>
      </c>
      <c r="F28" s="9">
        <f>VLOOKUP(C28,考勤!$A$5:AP286,42,0)</f>
        <v>64</v>
      </c>
      <c r="G28" s="9">
        <v>19</v>
      </c>
      <c r="H28" s="9">
        <f t="shared" si="8"/>
        <v>1216</v>
      </c>
      <c r="I28" s="9">
        <f>VLOOKUP(C28,考勤!$A$5:AP286,41,0)</f>
        <v>24</v>
      </c>
      <c r="J28" s="9">
        <v>19</v>
      </c>
      <c r="K28" s="9">
        <f t="shared" si="9"/>
        <v>456</v>
      </c>
      <c r="L28" s="9">
        <f>IFERROR(VLOOKUP(C28,奖惩!B:D,3,0),0)</f>
        <v>0</v>
      </c>
      <c r="M28" s="9">
        <f t="shared" si="10"/>
        <v>1672</v>
      </c>
      <c r="N28" s="9">
        <f t="shared" si="11"/>
        <v>40</v>
      </c>
      <c r="O28" s="9">
        <f t="shared" si="12"/>
        <v>1712</v>
      </c>
      <c r="P28" s="9" t="str">
        <f>IFERROR(VLOOKUP(C28,奖惩!B:C,2,0),"")</f>
        <v/>
      </c>
    </row>
    <row r="29" s="161" customFormat="1" spans="1:16">
      <c r="A29" s="9">
        <f t="shared" si="7"/>
        <v>27</v>
      </c>
      <c r="B29" s="9" t="s">
        <v>20</v>
      </c>
      <c r="C29" s="9" t="s">
        <v>50</v>
      </c>
      <c r="D29" s="9" t="s">
        <v>19</v>
      </c>
      <c r="E29" s="9">
        <f>VLOOKUP(C29,考勤!A:AJ,35,0)</f>
        <v>5.5</v>
      </c>
      <c r="F29" s="9">
        <f>VLOOKUP(C29,考勤!$A$5:AP287,42,0)</f>
        <v>43</v>
      </c>
      <c r="G29" s="9">
        <v>19</v>
      </c>
      <c r="H29" s="9">
        <f t="shared" si="8"/>
        <v>817</v>
      </c>
      <c r="I29" s="9">
        <f>VLOOKUP(C29,考勤!$A$5:AP287,41,0)</f>
        <v>15</v>
      </c>
      <c r="J29" s="9">
        <v>19</v>
      </c>
      <c r="K29" s="9">
        <f t="shared" si="9"/>
        <v>285</v>
      </c>
      <c r="L29" s="9">
        <f>IFERROR(VLOOKUP(C29,奖惩!B:D,3,0),0)</f>
        <v>0</v>
      </c>
      <c r="M29" s="9">
        <f t="shared" si="10"/>
        <v>1102</v>
      </c>
      <c r="N29" s="9">
        <f t="shared" si="11"/>
        <v>27.5</v>
      </c>
      <c r="O29" s="9">
        <f t="shared" si="12"/>
        <v>1129.5</v>
      </c>
      <c r="P29" s="9" t="str">
        <f>IFERROR(VLOOKUP(C29,奖惩!B:C,2,0),"")</f>
        <v/>
      </c>
    </row>
    <row r="30" s="161" customFormat="1" spans="1:16">
      <c r="A30" s="9">
        <f t="shared" si="7"/>
        <v>28</v>
      </c>
      <c r="B30" s="9" t="s">
        <v>20</v>
      </c>
      <c r="C30" s="9" t="s">
        <v>51</v>
      </c>
      <c r="D30" s="9" t="s">
        <v>19</v>
      </c>
      <c r="E30" s="9">
        <f>VLOOKUP(C30,考勤!A:AJ,35,0)</f>
        <v>11</v>
      </c>
      <c r="F30" s="9">
        <f>VLOOKUP(C30,考勤!$A$5:AP288,42,0)</f>
        <v>88</v>
      </c>
      <c r="G30" s="9">
        <v>19</v>
      </c>
      <c r="H30" s="9">
        <f t="shared" si="8"/>
        <v>1672</v>
      </c>
      <c r="I30" s="9">
        <f>VLOOKUP(C30,考勤!$A$5:AP288,41,0)</f>
        <v>33</v>
      </c>
      <c r="J30" s="9">
        <v>19</v>
      </c>
      <c r="K30" s="9">
        <f t="shared" si="9"/>
        <v>627</v>
      </c>
      <c r="L30" s="9">
        <f>IFERROR(VLOOKUP(C30,奖惩!B:D,3,0),0)</f>
        <v>0</v>
      </c>
      <c r="M30" s="9">
        <f t="shared" si="10"/>
        <v>2299</v>
      </c>
      <c r="N30" s="9">
        <f t="shared" si="11"/>
        <v>55</v>
      </c>
      <c r="O30" s="9">
        <f t="shared" si="12"/>
        <v>2354</v>
      </c>
      <c r="P30" s="9" t="str">
        <f>IFERROR(VLOOKUP(C30,奖惩!B:C,2,0),"")</f>
        <v/>
      </c>
    </row>
    <row r="31" s="161" customFormat="1" spans="1:16">
      <c r="A31" s="9">
        <f t="shared" si="7"/>
        <v>29</v>
      </c>
      <c r="B31" s="9" t="s">
        <v>20</v>
      </c>
      <c r="C31" s="9" t="s">
        <v>52</v>
      </c>
      <c r="D31" s="9" t="s">
        <v>19</v>
      </c>
      <c r="E31" s="9">
        <f>VLOOKUP(C31,考勤!A:AJ,35,0)</f>
        <v>1</v>
      </c>
      <c r="F31" s="9">
        <f>VLOOKUP(C31,考勤!$A$5:AP289,42,0)</f>
        <v>8</v>
      </c>
      <c r="G31" s="9">
        <v>19</v>
      </c>
      <c r="H31" s="9">
        <f t="shared" si="8"/>
        <v>152</v>
      </c>
      <c r="I31" s="9">
        <f>VLOOKUP(C31,考勤!$A$5:AP289,41,0)</f>
        <v>4</v>
      </c>
      <c r="J31" s="9">
        <v>19</v>
      </c>
      <c r="K31" s="9">
        <f t="shared" si="9"/>
        <v>76</v>
      </c>
      <c r="L31" s="9">
        <f>IFERROR(VLOOKUP(C31,奖惩!B:D,3,0),0)</f>
        <v>20</v>
      </c>
      <c r="M31" s="9">
        <f t="shared" si="10"/>
        <v>248</v>
      </c>
      <c r="N31" s="9">
        <f t="shared" si="11"/>
        <v>5</v>
      </c>
      <c r="O31" s="9">
        <f t="shared" si="12"/>
        <v>253</v>
      </c>
      <c r="P31" s="9" t="str">
        <f>IFERROR(VLOOKUP(C31,奖惩!B:C,2,0),"")</f>
        <v>夜班补助</v>
      </c>
    </row>
    <row r="32" s="161" customFormat="1" spans="1:16">
      <c r="A32" s="9">
        <f t="shared" si="7"/>
        <v>30</v>
      </c>
      <c r="B32" s="9" t="s">
        <v>20</v>
      </c>
      <c r="C32" s="9" t="s">
        <v>53</v>
      </c>
      <c r="D32" s="9" t="s">
        <v>19</v>
      </c>
      <c r="E32" s="9">
        <f>VLOOKUP(C32,考勤!A:AJ,35,0)</f>
        <v>2</v>
      </c>
      <c r="F32" s="9">
        <f>VLOOKUP(C32,考勤!$A$5:AP290,42,0)</f>
        <v>16</v>
      </c>
      <c r="G32" s="9">
        <v>19</v>
      </c>
      <c r="H32" s="9">
        <f t="shared" si="8"/>
        <v>304</v>
      </c>
      <c r="I32" s="9">
        <f>VLOOKUP(C32,考勤!$A$5:AP290,41,0)</f>
        <v>6</v>
      </c>
      <c r="J32" s="9">
        <v>19</v>
      </c>
      <c r="K32" s="9">
        <f t="shared" si="9"/>
        <v>114</v>
      </c>
      <c r="L32" s="9">
        <f>IFERROR(VLOOKUP(C32,奖惩!B:D,3,0),0)</f>
        <v>0</v>
      </c>
      <c r="M32" s="9">
        <f t="shared" si="10"/>
        <v>418</v>
      </c>
      <c r="N32" s="9">
        <f t="shared" si="11"/>
        <v>10</v>
      </c>
      <c r="O32" s="9">
        <f t="shared" si="12"/>
        <v>428</v>
      </c>
      <c r="P32" s="9" t="str">
        <f>IFERROR(VLOOKUP(C32,奖惩!B:C,2,0),"")</f>
        <v/>
      </c>
    </row>
    <row r="33" s="161" customFormat="1" spans="1:16">
      <c r="A33" s="9">
        <f t="shared" si="7"/>
        <v>31</v>
      </c>
      <c r="B33" s="9" t="s">
        <v>20</v>
      </c>
      <c r="C33" s="9" t="s">
        <v>54</v>
      </c>
      <c r="D33" s="9" t="s">
        <v>19</v>
      </c>
      <c r="E33" s="9">
        <f>VLOOKUP(C33,考勤!A:AJ,35,0)</f>
        <v>1</v>
      </c>
      <c r="F33" s="9">
        <f>VLOOKUP(C33,考勤!$A$5:AP291,42,0)</f>
        <v>8</v>
      </c>
      <c r="G33" s="9">
        <v>19</v>
      </c>
      <c r="H33" s="9">
        <f t="shared" si="8"/>
        <v>152</v>
      </c>
      <c r="I33" s="9">
        <f>VLOOKUP(C33,考勤!$A$5:AP291,41,0)</f>
        <v>3</v>
      </c>
      <c r="J33" s="9">
        <v>19</v>
      </c>
      <c r="K33" s="9">
        <f t="shared" si="9"/>
        <v>57</v>
      </c>
      <c r="L33" s="9">
        <f>IFERROR(VLOOKUP(C33,奖惩!B:D,3,0),0)</f>
        <v>0</v>
      </c>
      <c r="M33" s="9">
        <f t="shared" si="10"/>
        <v>209</v>
      </c>
      <c r="N33" s="9">
        <f t="shared" si="11"/>
        <v>5</v>
      </c>
      <c r="O33" s="9">
        <f t="shared" si="12"/>
        <v>214</v>
      </c>
      <c r="P33" s="9" t="str">
        <f>IFERROR(VLOOKUP(C33,奖惩!B:C,2,0),"")</f>
        <v/>
      </c>
    </row>
    <row r="34" s="161" customFormat="1" spans="1:16">
      <c r="A34" s="9">
        <f t="shared" si="7"/>
        <v>32</v>
      </c>
      <c r="B34" s="9" t="s">
        <v>20</v>
      </c>
      <c r="C34" s="9" t="s">
        <v>55</v>
      </c>
      <c r="D34" s="9" t="s">
        <v>19</v>
      </c>
      <c r="E34" s="9">
        <f>VLOOKUP(C34,考勤!A:AJ,35,0)</f>
        <v>1</v>
      </c>
      <c r="F34" s="9">
        <f>VLOOKUP(C34,考勤!$A$5:AP292,42,0)</f>
        <v>8</v>
      </c>
      <c r="G34" s="9">
        <v>19</v>
      </c>
      <c r="H34" s="9">
        <f t="shared" si="8"/>
        <v>152</v>
      </c>
      <c r="I34" s="9">
        <f>VLOOKUP(C34,考勤!$A$5:AP292,41,0)</f>
        <v>4</v>
      </c>
      <c r="J34" s="9">
        <v>19</v>
      </c>
      <c r="K34" s="9">
        <f t="shared" si="9"/>
        <v>76</v>
      </c>
      <c r="L34" s="9">
        <f>IFERROR(VLOOKUP(C34,奖惩!B:D,3,0),0)</f>
        <v>20</v>
      </c>
      <c r="M34" s="9">
        <f t="shared" si="10"/>
        <v>248</v>
      </c>
      <c r="N34" s="9">
        <f t="shared" si="11"/>
        <v>5</v>
      </c>
      <c r="O34" s="9">
        <f t="shared" si="12"/>
        <v>253</v>
      </c>
      <c r="P34" s="9" t="str">
        <f>IFERROR(VLOOKUP(C34,奖惩!B:C,2,0),"")</f>
        <v>夜班补助</v>
      </c>
    </row>
    <row r="35" s="161" customFormat="1" spans="1:16">
      <c r="A35" s="9">
        <f t="shared" si="7"/>
        <v>33</v>
      </c>
      <c r="B35" s="9" t="s">
        <v>20</v>
      </c>
      <c r="C35" s="9" t="s">
        <v>56</v>
      </c>
      <c r="D35" s="9" t="s">
        <v>19</v>
      </c>
      <c r="E35" s="9">
        <f>VLOOKUP(C35,考勤!A:AJ,35,0)</f>
        <v>1</v>
      </c>
      <c r="F35" s="9">
        <f>VLOOKUP(C35,考勤!$A$5:AP293,42,0)</f>
        <v>8</v>
      </c>
      <c r="G35" s="9">
        <v>19</v>
      </c>
      <c r="H35" s="9">
        <f t="shared" si="8"/>
        <v>152</v>
      </c>
      <c r="I35" s="9">
        <f>VLOOKUP(C35,考勤!$A$5:AP293,41,0)</f>
        <v>3</v>
      </c>
      <c r="J35" s="9">
        <v>19</v>
      </c>
      <c r="K35" s="9">
        <f t="shared" si="9"/>
        <v>57</v>
      </c>
      <c r="L35" s="9">
        <f>IFERROR(VLOOKUP(C35,奖惩!B:D,3,0),0)</f>
        <v>0</v>
      </c>
      <c r="M35" s="9">
        <f t="shared" si="10"/>
        <v>209</v>
      </c>
      <c r="N35" s="9">
        <f t="shared" si="11"/>
        <v>5</v>
      </c>
      <c r="O35" s="9">
        <f t="shared" si="12"/>
        <v>214</v>
      </c>
      <c r="P35" s="9" t="str">
        <f>IFERROR(VLOOKUP(C35,奖惩!B:C,2,0),"")</f>
        <v/>
      </c>
    </row>
    <row r="36" s="161" customFormat="1" spans="1:16">
      <c r="A36" s="9">
        <f t="shared" si="7"/>
        <v>34</v>
      </c>
      <c r="B36" s="9" t="s">
        <v>20</v>
      </c>
      <c r="C36" s="9" t="s">
        <v>57</v>
      </c>
      <c r="D36" s="9" t="s">
        <v>19</v>
      </c>
      <c r="E36" s="9">
        <f>VLOOKUP(C36,考勤!A:AJ,35,0)</f>
        <v>1</v>
      </c>
      <c r="F36" s="9">
        <f>VLOOKUP(C36,考勤!$A$5:AP294,42,0)</f>
        <v>8</v>
      </c>
      <c r="G36" s="9">
        <v>19</v>
      </c>
      <c r="H36" s="9">
        <f t="shared" si="8"/>
        <v>152</v>
      </c>
      <c r="I36" s="9">
        <f>VLOOKUP(C36,考勤!$A$5:AP294,41,0)</f>
        <v>3</v>
      </c>
      <c r="J36" s="9">
        <v>19</v>
      </c>
      <c r="K36" s="9">
        <f t="shared" si="9"/>
        <v>57</v>
      </c>
      <c r="L36" s="9">
        <f>IFERROR(VLOOKUP(C36,奖惩!B:D,3,0),0)</f>
        <v>0</v>
      </c>
      <c r="M36" s="9">
        <f t="shared" si="10"/>
        <v>209</v>
      </c>
      <c r="N36" s="9">
        <f t="shared" si="11"/>
        <v>5</v>
      </c>
      <c r="O36" s="9">
        <f t="shared" si="12"/>
        <v>214</v>
      </c>
      <c r="P36" s="9" t="str">
        <f>IFERROR(VLOOKUP(C36,奖惩!B:C,2,0),"")</f>
        <v/>
      </c>
    </row>
    <row r="37" s="161" customFormat="1" spans="1:16">
      <c r="A37" s="9">
        <f t="shared" si="7"/>
        <v>35</v>
      </c>
      <c r="B37" s="9" t="s">
        <v>20</v>
      </c>
      <c r="C37" s="9" t="s">
        <v>58</v>
      </c>
      <c r="D37" s="9" t="s">
        <v>19</v>
      </c>
      <c r="E37" s="9">
        <f>VLOOKUP(C37,考勤!A:AJ,35,0)</f>
        <v>2</v>
      </c>
      <c r="F37" s="9">
        <f>VLOOKUP(C37,考勤!$A$5:AP295,42,0)</f>
        <v>16</v>
      </c>
      <c r="G37" s="9">
        <v>19</v>
      </c>
      <c r="H37" s="9">
        <f t="shared" si="8"/>
        <v>304</v>
      </c>
      <c r="I37" s="9">
        <f>VLOOKUP(C37,考勤!$A$5:AP295,41,0)</f>
        <v>5</v>
      </c>
      <c r="J37" s="9">
        <v>19</v>
      </c>
      <c r="K37" s="9">
        <f t="shared" si="9"/>
        <v>95</v>
      </c>
      <c r="L37" s="9">
        <f>IFERROR(VLOOKUP(C37,奖惩!B:D,3,0),0)</f>
        <v>0</v>
      </c>
      <c r="M37" s="9">
        <f t="shared" si="10"/>
        <v>399</v>
      </c>
      <c r="N37" s="9">
        <f t="shared" si="11"/>
        <v>10</v>
      </c>
      <c r="O37" s="9">
        <f t="shared" si="12"/>
        <v>409</v>
      </c>
      <c r="P37" s="9" t="str">
        <f>IFERROR(VLOOKUP(C37,奖惩!B:C,2,0),"")</f>
        <v/>
      </c>
    </row>
    <row r="38" s="161" customFormat="1" spans="1:16">
      <c r="A38" s="9">
        <f t="shared" si="7"/>
        <v>36</v>
      </c>
      <c r="B38" s="9" t="s">
        <v>20</v>
      </c>
      <c r="C38" s="9" t="s">
        <v>59</v>
      </c>
      <c r="D38" s="9" t="s">
        <v>19</v>
      </c>
      <c r="E38" s="9">
        <f>VLOOKUP(C38,考勤!A:AJ,35,0)</f>
        <v>1</v>
      </c>
      <c r="F38" s="9">
        <f>VLOOKUP(C38,考勤!$A$5:AP296,42,0)</f>
        <v>8</v>
      </c>
      <c r="G38" s="9">
        <v>19</v>
      </c>
      <c r="H38" s="9">
        <f t="shared" si="8"/>
        <v>152</v>
      </c>
      <c r="I38" s="9">
        <f>VLOOKUP(C38,考勤!$A$5:AP296,41,0)</f>
        <v>2</v>
      </c>
      <c r="J38" s="9">
        <v>19</v>
      </c>
      <c r="K38" s="9">
        <f t="shared" si="9"/>
        <v>38</v>
      </c>
      <c r="L38" s="9">
        <f>IFERROR(VLOOKUP(C38,奖惩!B:D,3,0),0)</f>
        <v>0</v>
      </c>
      <c r="M38" s="9">
        <f t="shared" si="10"/>
        <v>190</v>
      </c>
      <c r="N38" s="9">
        <f t="shared" si="11"/>
        <v>5</v>
      </c>
      <c r="O38" s="9">
        <f t="shared" si="12"/>
        <v>195</v>
      </c>
      <c r="P38" s="9" t="str">
        <f>IFERROR(VLOOKUP(C38,奖惩!B:C,2,0),"")</f>
        <v/>
      </c>
    </row>
    <row r="39" s="161" customFormat="1" spans="1:16">
      <c r="A39" s="9">
        <f t="shared" si="7"/>
        <v>37</v>
      </c>
      <c r="B39" s="9" t="s">
        <v>20</v>
      </c>
      <c r="C39" s="9" t="s">
        <v>60</v>
      </c>
      <c r="D39" s="9" t="s">
        <v>19</v>
      </c>
      <c r="E39" s="9">
        <f>VLOOKUP(C39,考勤!A:AJ,35,0)</f>
        <v>17</v>
      </c>
      <c r="F39" s="9">
        <f>VLOOKUP(C39,考勤!$A$5:AP297,42,0)</f>
        <v>136</v>
      </c>
      <c r="G39" s="9">
        <v>19</v>
      </c>
      <c r="H39" s="9">
        <f t="shared" si="8"/>
        <v>2584</v>
      </c>
      <c r="I39" s="9">
        <f>VLOOKUP(C39,考勤!$A$5:AP297,41,0)</f>
        <v>50</v>
      </c>
      <c r="J39" s="9">
        <v>19</v>
      </c>
      <c r="K39" s="9">
        <f t="shared" si="9"/>
        <v>950</v>
      </c>
      <c r="L39" s="9">
        <f>IFERROR(VLOOKUP(C39,奖惩!B:D,3,0),0)</f>
        <v>0</v>
      </c>
      <c r="M39" s="9">
        <f t="shared" si="10"/>
        <v>3534</v>
      </c>
      <c r="N39" s="9">
        <f t="shared" si="11"/>
        <v>85</v>
      </c>
      <c r="O39" s="9">
        <f t="shared" si="12"/>
        <v>3619</v>
      </c>
      <c r="P39" s="9" t="str">
        <f>IFERROR(VLOOKUP(C39,奖惩!B:C,2,0),"")</f>
        <v/>
      </c>
    </row>
    <row r="40" s="161" customFormat="1" spans="1:16">
      <c r="A40" s="9">
        <f t="shared" si="7"/>
        <v>38</v>
      </c>
      <c r="B40" s="9" t="s">
        <v>20</v>
      </c>
      <c r="C40" s="9" t="s">
        <v>61</v>
      </c>
      <c r="D40" s="9" t="s">
        <v>19</v>
      </c>
      <c r="E40" s="9">
        <f>VLOOKUP(C40,考勤!A:AJ,35,0)</f>
        <v>24</v>
      </c>
      <c r="F40" s="9">
        <f>VLOOKUP(C40,考勤!$A$5:AP298,42,0)</f>
        <v>192</v>
      </c>
      <c r="G40" s="9">
        <v>19</v>
      </c>
      <c r="H40" s="9">
        <f t="shared" si="8"/>
        <v>3648</v>
      </c>
      <c r="I40" s="9">
        <f>VLOOKUP(C40,考勤!$A$5:AP298,41,0)</f>
        <v>87</v>
      </c>
      <c r="J40" s="9">
        <v>19</v>
      </c>
      <c r="K40" s="9">
        <f t="shared" si="9"/>
        <v>1653</v>
      </c>
      <c r="L40" s="9">
        <f>IFERROR(VLOOKUP(C40,奖惩!B:D,3,0),0)</f>
        <v>0</v>
      </c>
      <c r="M40" s="9">
        <f t="shared" si="10"/>
        <v>5301</v>
      </c>
      <c r="N40" s="9">
        <f t="shared" si="11"/>
        <v>120</v>
      </c>
      <c r="O40" s="9">
        <f t="shared" si="12"/>
        <v>5421</v>
      </c>
      <c r="P40" s="9" t="str">
        <f>IFERROR(VLOOKUP(C40,奖惩!B:C,2,0),"")</f>
        <v/>
      </c>
    </row>
    <row r="41" s="161" customFormat="1" spans="1:16">
      <c r="A41" s="9">
        <f t="shared" si="7"/>
        <v>39</v>
      </c>
      <c r="B41" s="9" t="s">
        <v>20</v>
      </c>
      <c r="C41" s="9" t="s">
        <v>62</v>
      </c>
      <c r="D41" s="9" t="s">
        <v>19</v>
      </c>
      <c r="E41" s="9">
        <f>VLOOKUP(C41,考勤!A:AJ,35,0)</f>
        <v>13</v>
      </c>
      <c r="F41" s="9">
        <f>VLOOKUP(C41,考勤!$A$5:AP299,42,0)</f>
        <v>104</v>
      </c>
      <c r="G41" s="9">
        <v>19</v>
      </c>
      <c r="H41" s="9">
        <f t="shared" si="8"/>
        <v>1976</v>
      </c>
      <c r="I41" s="9">
        <f>VLOOKUP(C41,考勤!$A$5:AP299,41,0)</f>
        <v>35.5</v>
      </c>
      <c r="J41" s="9">
        <v>19</v>
      </c>
      <c r="K41" s="9">
        <f t="shared" si="9"/>
        <v>674.5</v>
      </c>
      <c r="L41" s="9">
        <f>IFERROR(VLOOKUP(C41,奖惩!B:D,3,0),0)</f>
        <v>0</v>
      </c>
      <c r="M41" s="9">
        <f t="shared" si="10"/>
        <v>2650.5</v>
      </c>
      <c r="N41" s="9">
        <f t="shared" si="11"/>
        <v>65</v>
      </c>
      <c r="O41" s="9">
        <f t="shared" si="12"/>
        <v>2715.5</v>
      </c>
      <c r="P41" s="9" t="str">
        <f>IFERROR(VLOOKUP(C41,奖惩!B:C,2,0),"")</f>
        <v/>
      </c>
    </row>
    <row r="42" spans="1:16">
      <c r="A42" s="9">
        <f t="shared" si="7"/>
        <v>40</v>
      </c>
      <c r="B42" s="9" t="s">
        <v>20</v>
      </c>
      <c r="C42" s="1" t="s">
        <v>63</v>
      </c>
      <c r="D42" s="9" t="s">
        <v>19</v>
      </c>
      <c r="E42" s="9">
        <f>VLOOKUP(C42,考勤!A:AJ,35,0)</f>
        <v>2</v>
      </c>
      <c r="F42" s="9">
        <f>VLOOKUP(C42,考勤!$A$5:AP305,42,0)</f>
        <v>14.5</v>
      </c>
      <c r="G42" s="162">
        <v>30</v>
      </c>
      <c r="H42" s="9">
        <f t="shared" si="8"/>
        <v>435</v>
      </c>
      <c r="I42" s="9">
        <f>VLOOKUP(C42,考勤!$A$5:AP305,41,0)</f>
        <v>0</v>
      </c>
      <c r="J42" s="162">
        <v>30</v>
      </c>
      <c r="K42" s="9">
        <f t="shared" si="9"/>
        <v>0</v>
      </c>
      <c r="L42" s="9">
        <f>IFERROR(VLOOKUP(C42,奖惩!B:D,3,0),0)</f>
        <v>0</v>
      </c>
      <c r="M42" s="9">
        <f t="shared" si="10"/>
        <v>435</v>
      </c>
      <c r="N42" s="9">
        <f t="shared" si="11"/>
        <v>10</v>
      </c>
      <c r="O42" s="9">
        <f t="shared" si="12"/>
        <v>445</v>
      </c>
      <c r="P42" s="9" t="str">
        <f>IFERROR(VLOOKUP(C42,奖惩!B:C,2,0),"")</f>
        <v/>
      </c>
    </row>
    <row r="43" spans="1:16">
      <c r="A43" s="9">
        <f t="shared" si="7"/>
        <v>41</v>
      </c>
      <c r="B43" s="9" t="s">
        <v>20</v>
      </c>
      <c r="C43" s="9" t="s">
        <v>64</v>
      </c>
      <c r="D43" s="9" t="s">
        <v>19</v>
      </c>
      <c r="E43" s="9">
        <f>VLOOKUP(C43,考勤!A:AJ,35,0)</f>
        <v>19</v>
      </c>
      <c r="F43" s="9">
        <f>VLOOKUP(C43,考勤!$A$5:AP306,42,0)</f>
        <v>153</v>
      </c>
      <c r="G43" s="9">
        <v>19</v>
      </c>
      <c r="H43" s="9">
        <f t="shared" si="8"/>
        <v>2907</v>
      </c>
      <c r="I43" s="9">
        <f>VLOOKUP(C43,考勤!$A$5:AP306,41,0)</f>
        <v>72</v>
      </c>
      <c r="J43" s="9">
        <v>19</v>
      </c>
      <c r="K43" s="9">
        <f t="shared" si="9"/>
        <v>1368</v>
      </c>
      <c r="L43" s="9">
        <f>IFERROR(VLOOKUP(C43,奖惩!B:D,3,0),0)</f>
        <v>300</v>
      </c>
      <c r="M43" s="9">
        <f t="shared" si="10"/>
        <v>4575</v>
      </c>
      <c r="N43" s="9">
        <f t="shared" si="11"/>
        <v>95</v>
      </c>
      <c r="O43" s="9">
        <f t="shared" si="12"/>
        <v>4670</v>
      </c>
      <c r="P43" s="9" t="str">
        <f>IFERROR(VLOOKUP(C43,奖惩!B:C,2,0),"")</f>
        <v>夜班补助</v>
      </c>
    </row>
    <row r="44" spans="1:16">
      <c r="A44" s="9">
        <f t="shared" si="7"/>
        <v>42</v>
      </c>
      <c r="B44" s="9" t="s">
        <v>20</v>
      </c>
      <c r="C44" s="9" t="s">
        <v>65</v>
      </c>
      <c r="D44" s="9" t="s">
        <v>19</v>
      </c>
      <c r="E44" s="9">
        <f>VLOOKUP(C44,考勤!A:AJ,35,0)</f>
        <v>23</v>
      </c>
      <c r="F44" s="9">
        <f>VLOOKUP(C44,考勤!$A$5:AP307,42,0)</f>
        <v>184</v>
      </c>
      <c r="G44" s="9">
        <v>19</v>
      </c>
      <c r="H44" s="9">
        <f t="shared" si="8"/>
        <v>3496</v>
      </c>
      <c r="I44" s="9">
        <f>VLOOKUP(C44,考勤!$A$5:AP307,41,0)</f>
        <v>72.5</v>
      </c>
      <c r="J44" s="9">
        <v>19</v>
      </c>
      <c r="K44" s="9">
        <f t="shared" si="9"/>
        <v>1377.5</v>
      </c>
      <c r="L44" s="9">
        <f>IFERROR(VLOOKUP(C44,奖惩!B:D,3,0),0)</f>
        <v>40</v>
      </c>
      <c r="M44" s="9">
        <f t="shared" si="10"/>
        <v>4913.5</v>
      </c>
      <c r="N44" s="9">
        <f t="shared" si="11"/>
        <v>115</v>
      </c>
      <c r="O44" s="9">
        <f t="shared" si="12"/>
        <v>5028.5</v>
      </c>
      <c r="P44" s="9" t="str">
        <f>IFERROR(VLOOKUP(C44,奖惩!B:C,2,0),"")</f>
        <v>夜班补助</v>
      </c>
    </row>
    <row r="45" spans="1:16">
      <c r="A45" s="9">
        <f t="shared" si="7"/>
        <v>43</v>
      </c>
      <c r="B45" s="9" t="s">
        <v>20</v>
      </c>
      <c r="C45" s="9" t="s">
        <v>66</v>
      </c>
      <c r="D45" s="9" t="s">
        <v>19</v>
      </c>
      <c r="E45" s="9">
        <f>VLOOKUP(C45,考勤!A:AJ,35,0)</f>
        <v>25</v>
      </c>
      <c r="F45" s="9">
        <f>VLOOKUP(C45,考勤!$A$5:AP308,42,0)</f>
        <v>200</v>
      </c>
      <c r="G45" s="9">
        <v>19</v>
      </c>
      <c r="H45" s="9">
        <f t="shared" si="8"/>
        <v>3800</v>
      </c>
      <c r="I45" s="9">
        <f>VLOOKUP(C45,考勤!$A$5:AP308,41,0)</f>
        <v>79.5</v>
      </c>
      <c r="J45" s="9">
        <v>19</v>
      </c>
      <c r="K45" s="9">
        <f t="shared" si="9"/>
        <v>1510.5</v>
      </c>
      <c r="L45" s="9">
        <f>IFERROR(VLOOKUP(C45,奖惩!B:D,3,0),0)</f>
        <v>0</v>
      </c>
      <c r="M45" s="9">
        <f t="shared" si="10"/>
        <v>5310.5</v>
      </c>
      <c r="N45" s="9">
        <f t="shared" si="11"/>
        <v>125</v>
      </c>
      <c r="O45" s="9">
        <f t="shared" si="12"/>
        <v>5435.5</v>
      </c>
      <c r="P45" s="9" t="str">
        <f>IFERROR(VLOOKUP(C45,奖惩!B:C,2,0),"")</f>
        <v/>
      </c>
    </row>
    <row r="46" spans="1:16">
      <c r="A46" s="9">
        <f t="shared" si="7"/>
        <v>44</v>
      </c>
      <c r="B46" s="9" t="s">
        <v>20</v>
      </c>
      <c r="C46" s="9" t="s">
        <v>67</v>
      </c>
      <c r="D46" s="9" t="s">
        <v>19</v>
      </c>
      <c r="E46" s="9">
        <f>VLOOKUP(C46,考勤!A:AJ,35,0)</f>
        <v>26.5</v>
      </c>
      <c r="F46" s="9">
        <f>VLOOKUP(C46,考勤!$A$5:AP309,42,0)</f>
        <v>214.5</v>
      </c>
      <c r="G46" s="9">
        <v>19</v>
      </c>
      <c r="H46" s="9">
        <f t="shared" si="8"/>
        <v>4075.5</v>
      </c>
      <c r="I46" s="9">
        <f>VLOOKUP(C46,考勤!$A$5:AP309,41,0)</f>
        <v>83.5</v>
      </c>
      <c r="J46" s="9">
        <v>19</v>
      </c>
      <c r="K46" s="9">
        <f t="shared" si="9"/>
        <v>1586.5</v>
      </c>
      <c r="L46" s="9">
        <f>IFERROR(VLOOKUP(C46,奖惩!B:D,3,0),0)</f>
        <v>280</v>
      </c>
      <c r="M46" s="9">
        <f t="shared" si="10"/>
        <v>5942</v>
      </c>
      <c r="N46" s="9">
        <f t="shared" si="11"/>
        <v>132.5</v>
      </c>
      <c r="O46" s="9">
        <f t="shared" si="12"/>
        <v>6074.5</v>
      </c>
      <c r="P46" s="9" t="str">
        <f>IFERROR(VLOOKUP(C46,奖惩!B:C,2,0),"")</f>
        <v>2025.8.13下午检查不合格</v>
      </c>
    </row>
    <row r="47" spans="1:16">
      <c r="A47" s="9">
        <f t="shared" si="7"/>
        <v>45</v>
      </c>
      <c r="B47" s="9" t="s">
        <v>20</v>
      </c>
      <c r="C47" s="9" t="s">
        <v>68</v>
      </c>
      <c r="D47" s="9" t="s">
        <v>19</v>
      </c>
      <c r="E47" s="9">
        <f>VLOOKUP(C47,考勤!A:AJ,35,0)</f>
        <v>18.5</v>
      </c>
      <c r="F47" s="9">
        <f>VLOOKUP(C47,考勤!$A$5:AP318,42,0)</f>
        <v>146</v>
      </c>
      <c r="G47" s="9">
        <v>19</v>
      </c>
      <c r="H47" s="9">
        <f t="shared" si="8"/>
        <v>2774</v>
      </c>
      <c r="I47" s="9">
        <f>VLOOKUP(C47,考勤!$A$5:AP318,41,0)</f>
        <v>53.5</v>
      </c>
      <c r="J47" s="9">
        <v>19</v>
      </c>
      <c r="K47" s="9">
        <f t="shared" si="9"/>
        <v>1016.5</v>
      </c>
      <c r="L47" s="163">
        <f>IFERROR(VLOOKUP(C47,奖惩!B:D,3,0),0)</f>
        <v>260</v>
      </c>
      <c r="M47" s="9">
        <f t="shared" si="10"/>
        <v>4050.5</v>
      </c>
      <c r="N47" s="9">
        <f t="shared" si="11"/>
        <v>92.5</v>
      </c>
      <c r="O47" s="9">
        <f t="shared" si="12"/>
        <v>4143</v>
      </c>
      <c r="P47" s="9" t="str">
        <f>IFERROR(VLOOKUP(C47,奖惩!B:C,2,0),"")</f>
        <v>2025.8.13下午检查不合格</v>
      </c>
    </row>
    <row r="48" spans="1:16">
      <c r="A48" s="9">
        <f t="shared" si="7"/>
        <v>46</v>
      </c>
      <c r="B48" s="9" t="s">
        <v>20</v>
      </c>
      <c r="C48" s="9" t="s">
        <v>69</v>
      </c>
      <c r="D48" s="9" t="s">
        <v>19</v>
      </c>
      <c r="E48" s="9">
        <f>VLOOKUP(C48,考勤!A:AJ,35,0)</f>
        <v>21.5</v>
      </c>
      <c r="F48" s="9">
        <f>VLOOKUP(C48,考勤!$A$5:AP322,42,0)</f>
        <v>177</v>
      </c>
      <c r="G48" s="162">
        <v>20</v>
      </c>
      <c r="H48" s="9">
        <f t="shared" si="8"/>
        <v>3540</v>
      </c>
      <c r="I48" s="9">
        <f>VLOOKUP(C48,考勤!$A$5:AP322,41,0)</f>
        <v>45</v>
      </c>
      <c r="J48" s="162">
        <v>20</v>
      </c>
      <c r="K48" s="9">
        <f t="shared" si="9"/>
        <v>900</v>
      </c>
      <c r="L48" s="9">
        <f>IFERROR(VLOOKUP(C48,奖惩!B:D,3,0),0)</f>
        <v>300</v>
      </c>
      <c r="M48" s="9">
        <f t="shared" si="10"/>
        <v>4740</v>
      </c>
      <c r="N48" s="9">
        <f t="shared" si="11"/>
        <v>107.5</v>
      </c>
      <c r="O48" s="9">
        <f t="shared" si="12"/>
        <v>4847.5</v>
      </c>
      <c r="P48" s="9" t="str">
        <f>IFERROR(VLOOKUP(C48,奖惩!B:C,2,0),"")</f>
        <v>夜班补助</v>
      </c>
    </row>
    <row r="49" spans="1:16">
      <c r="A49" s="9">
        <f t="shared" si="7"/>
        <v>47</v>
      </c>
      <c r="B49" s="9" t="s">
        <v>20</v>
      </c>
      <c r="C49" s="9" t="s">
        <v>70</v>
      </c>
      <c r="D49" s="9" t="s">
        <v>19</v>
      </c>
      <c r="E49" s="9">
        <f>VLOOKUP(C49,考勤!A:AJ,35,0)</f>
        <v>26.5</v>
      </c>
      <c r="F49" s="9">
        <f>VLOOKUP(C49,考勤!$A$5:AP330,42,0)</f>
        <v>216.5</v>
      </c>
      <c r="G49" s="9">
        <v>19</v>
      </c>
      <c r="H49" s="9">
        <f t="shared" si="8"/>
        <v>4113.5</v>
      </c>
      <c r="I49" s="9">
        <f>VLOOKUP(C49,考勤!$A$5:AP330,41,0)</f>
        <v>36.5</v>
      </c>
      <c r="J49" s="9">
        <v>19</v>
      </c>
      <c r="K49" s="9">
        <f t="shared" si="9"/>
        <v>693.5</v>
      </c>
      <c r="L49" s="9">
        <f>IFERROR(VLOOKUP(C49,奖惩!B:D,3,0),0)</f>
        <v>300</v>
      </c>
      <c r="M49" s="9">
        <f t="shared" si="10"/>
        <v>5107</v>
      </c>
      <c r="N49" s="9">
        <f t="shared" si="11"/>
        <v>132.5</v>
      </c>
      <c r="O49" s="9">
        <f t="shared" si="12"/>
        <v>5239.5</v>
      </c>
      <c r="P49" s="9" t="str">
        <f>IFERROR(VLOOKUP(C49,奖惩!B:C,2,0),"")</f>
        <v>夜班补助</v>
      </c>
    </row>
    <row r="50" spans="1:16">
      <c r="A50" s="9">
        <f t="shared" si="7"/>
        <v>48</v>
      </c>
      <c r="B50" s="9" t="s">
        <v>20</v>
      </c>
      <c r="C50" s="9" t="s">
        <v>71</v>
      </c>
      <c r="D50" s="9" t="s">
        <v>19</v>
      </c>
      <c r="E50" s="9">
        <f>VLOOKUP(C50,考勤!A:AJ,35,0)</f>
        <v>18.5</v>
      </c>
      <c r="F50" s="9">
        <f>VLOOKUP(C50,考勤!$A$5:AP322,42,0)</f>
        <v>150</v>
      </c>
      <c r="G50" s="9">
        <v>19</v>
      </c>
      <c r="H50" s="9">
        <f t="shared" si="8"/>
        <v>2850</v>
      </c>
      <c r="I50" s="9">
        <f>VLOOKUP(C50,考勤!$A$5:AP322,41,0)</f>
        <v>51.5</v>
      </c>
      <c r="J50" s="9">
        <v>19</v>
      </c>
      <c r="K50" s="9">
        <f t="shared" si="9"/>
        <v>978.5</v>
      </c>
      <c r="L50" s="9">
        <f>IFERROR(VLOOKUP(C50,奖惩!B:D,3,0),0)</f>
        <v>0</v>
      </c>
      <c r="M50" s="9">
        <f t="shared" si="10"/>
        <v>3828.5</v>
      </c>
      <c r="N50" s="9">
        <f t="shared" si="11"/>
        <v>92.5</v>
      </c>
      <c r="O50" s="9">
        <f t="shared" si="12"/>
        <v>3921</v>
      </c>
      <c r="P50" s="9" t="str">
        <f>IFERROR(VLOOKUP(C50,奖惩!B:C,2,0),"")</f>
        <v/>
      </c>
    </row>
    <row r="51" spans="1:16">
      <c r="A51" s="9">
        <f t="shared" si="7"/>
        <v>49</v>
      </c>
      <c r="B51" s="9" t="s">
        <v>20</v>
      </c>
      <c r="C51" s="9" t="s">
        <v>72</v>
      </c>
      <c r="D51" s="9" t="s">
        <v>30</v>
      </c>
      <c r="E51" s="9">
        <f>VLOOKUP(C51,考勤!A:AJ,35,0)</f>
        <v>30</v>
      </c>
      <c r="F51" s="9">
        <f>VLOOKUP(C51,考勤!$A$5:AP314,42,0)</f>
        <v>241</v>
      </c>
      <c r="G51" s="162">
        <v>28</v>
      </c>
      <c r="H51" s="9">
        <f t="shared" si="8"/>
        <v>6748</v>
      </c>
      <c r="I51" s="9">
        <f>VLOOKUP(C51,考勤!$A$5:AP314,41,0)</f>
        <v>88</v>
      </c>
      <c r="J51" s="162">
        <v>28</v>
      </c>
      <c r="K51" s="9">
        <f t="shared" si="9"/>
        <v>2464</v>
      </c>
      <c r="L51" s="9">
        <f>IFERROR(VLOOKUP(C51,奖惩!B:D,3,0),0)</f>
        <v>275</v>
      </c>
      <c r="M51" s="9">
        <f t="shared" si="10"/>
        <v>9487</v>
      </c>
      <c r="N51" s="9">
        <f t="shared" si="11"/>
        <v>150</v>
      </c>
      <c r="O51" s="9">
        <f t="shared" si="12"/>
        <v>9637</v>
      </c>
      <c r="P51" s="9" t="str">
        <f>IFERROR(VLOOKUP(C51,奖惩!B:C,2,0),"")</f>
        <v>A6靠背漏焊靠背支撑钢丝</v>
      </c>
    </row>
    <row r="52" spans="1:16">
      <c r="A52" s="9">
        <f t="shared" ref="A52:A63" si="13">ROW()-2</f>
        <v>50</v>
      </c>
      <c r="B52" s="9" t="s">
        <v>20</v>
      </c>
      <c r="C52" s="9" t="s">
        <v>73</v>
      </c>
      <c r="D52" s="9" t="s">
        <v>19</v>
      </c>
      <c r="E52" s="9">
        <f>VLOOKUP(C52,考勤!A:AJ,35,0)</f>
        <v>20</v>
      </c>
      <c r="F52" s="9">
        <f>VLOOKUP(C52,考勤!$A$5:AP324,42,0)</f>
        <v>160</v>
      </c>
      <c r="G52" s="9">
        <v>19</v>
      </c>
      <c r="H52" s="9">
        <f t="shared" ref="H52:H63" si="14">F52*G52</f>
        <v>3040</v>
      </c>
      <c r="I52" s="9">
        <f>VLOOKUP(C52,考勤!$A$5:AP324,41,0)</f>
        <v>56.5</v>
      </c>
      <c r="J52" s="9">
        <v>19</v>
      </c>
      <c r="K52" s="9">
        <f t="shared" ref="K52:K63" si="15">I52*J52</f>
        <v>1073.5</v>
      </c>
      <c r="L52" s="9">
        <f>IFERROR(VLOOKUP(C52,奖惩!B:D,3,0),0)</f>
        <v>0</v>
      </c>
      <c r="M52" s="9">
        <f t="shared" ref="M52:M63" si="16">H52+K52+L52</f>
        <v>4113.5</v>
      </c>
      <c r="N52" s="9">
        <f t="shared" ref="N52:N63" si="17">E52*5</f>
        <v>100</v>
      </c>
      <c r="O52" s="9">
        <f t="shared" ref="O52:O63" si="18">M52+N52</f>
        <v>4213.5</v>
      </c>
      <c r="P52" s="9" t="str">
        <f>IFERROR(VLOOKUP(C52,奖惩!B:C,2,0),"")</f>
        <v/>
      </c>
    </row>
    <row r="53" spans="1:16">
      <c r="A53" s="9">
        <f t="shared" si="13"/>
        <v>51</v>
      </c>
      <c r="B53" s="9" t="s">
        <v>20</v>
      </c>
      <c r="C53" s="1" t="s">
        <v>74</v>
      </c>
      <c r="D53" s="9" t="s">
        <v>19</v>
      </c>
      <c r="E53" s="9">
        <f>VLOOKUP(C53,考勤!A:AJ,35,0)</f>
        <v>21.5</v>
      </c>
      <c r="F53" s="9">
        <f>VLOOKUP(C53,考勤!$A$5:AP329,42,0)</f>
        <v>171.5</v>
      </c>
      <c r="G53" s="9">
        <v>19</v>
      </c>
      <c r="H53" s="9">
        <f t="shared" si="14"/>
        <v>3258.5</v>
      </c>
      <c r="I53" s="9">
        <f>VLOOKUP(C53,考勤!$A$5:AP329,41,0)</f>
        <v>61</v>
      </c>
      <c r="J53" s="9">
        <v>19</v>
      </c>
      <c r="K53" s="9">
        <f t="shared" si="15"/>
        <v>1159</v>
      </c>
      <c r="L53" s="9">
        <f>IFERROR(VLOOKUP(C53,奖惩!B:D,3,0),0)</f>
        <v>0</v>
      </c>
      <c r="M53" s="9">
        <f t="shared" si="16"/>
        <v>4417.5</v>
      </c>
      <c r="N53" s="9">
        <f t="shared" si="17"/>
        <v>107.5</v>
      </c>
      <c r="O53" s="9">
        <f t="shared" si="18"/>
        <v>4525</v>
      </c>
      <c r="P53" s="9" t="str">
        <f>IFERROR(VLOOKUP(C53,奖惩!B:C,2,0),"")</f>
        <v/>
      </c>
    </row>
    <row r="54" spans="1:16">
      <c r="A54" s="9">
        <f t="shared" si="13"/>
        <v>52</v>
      </c>
      <c r="B54" s="9" t="s">
        <v>20</v>
      </c>
      <c r="C54" s="1" t="s">
        <v>75</v>
      </c>
      <c r="D54" s="9" t="s">
        <v>19</v>
      </c>
      <c r="E54" s="9">
        <f>VLOOKUP(C54,考勤!A:AJ,35,0)</f>
        <v>22.5</v>
      </c>
      <c r="F54" s="9">
        <f>VLOOKUP(C54,考勤!$A$5:AP331,42,0)</f>
        <v>179.5</v>
      </c>
      <c r="G54" s="9">
        <v>19</v>
      </c>
      <c r="H54" s="9">
        <f t="shared" si="14"/>
        <v>3410.5</v>
      </c>
      <c r="I54" s="9">
        <f>VLOOKUP(C54,考勤!$A$5:AP331,41,0)</f>
        <v>54</v>
      </c>
      <c r="J54" s="9">
        <v>19</v>
      </c>
      <c r="K54" s="9">
        <f t="shared" si="15"/>
        <v>1026</v>
      </c>
      <c r="L54" s="9">
        <f>IFERROR(VLOOKUP(C54,奖惩!B:D,3,0),0)</f>
        <v>0</v>
      </c>
      <c r="M54" s="9">
        <f t="shared" si="16"/>
        <v>4436.5</v>
      </c>
      <c r="N54" s="9">
        <f t="shared" si="17"/>
        <v>112.5</v>
      </c>
      <c r="O54" s="9">
        <f t="shared" si="18"/>
        <v>4549</v>
      </c>
      <c r="P54" s="9" t="str">
        <f>IFERROR(VLOOKUP(C54,奖惩!B:C,2,0),"")</f>
        <v/>
      </c>
    </row>
    <row r="55" spans="1:16">
      <c r="A55" s="9">
        <f t="shared" si="13"/>
        <v>53</v>
      </c>
      <c r="B55" s="9" t="s">
        <v>20</v>
      </c>
      <c r="C55" s="1" t="s">
        <v>76</v>
      </c>
      <c r="D55" s="9" t="s">
        <v>19</v>
      </c>
      <c r="E55" s="9">
        <f>VLOOKUP(C55,考勤!A:AJ,35,0)</f>
        <v>11</v>
      </c>
      <c r="F55" s="9">
        <f>VLOOKUP(C55,考勤!$A$5:AP332,42,0)</f>
        <v>88</v>
      </c>
      <c r="G55" s="9">
        <v>19</v>
      </c>
      <c r="H55" s="9">
        <f t="shared" si="14"/>
        <v>1672</v>
      </c>
      <c r="I55" s="9">
        <f>VLOOKUP(C55,考勤!$A$5:AP332,41,0)</f>
        <v>25.5</v>
      </c>
      <c r="J55" s="9">
        <v>19</v>
      </c>
      <c r="K55" s="9">
        <f t="shared" si="15"/>
        <v>484.5</v>
      </c>
      <c r="L55" s="9">
        <f>IFERROR(VLOOKUP(C55,奖惩!B:D,3,0),0)</f>
        <v>-431.3</v>
      </c>
      <c r="M55" s="9">
        <f t="shared" si="16"/>
        <v>1725.2</v>
      </c>
      <c r="N55" s="9">
        <f t="shared" si="17"/>
        <v>55</v>
      </c>
      <c r="O55" s="9">
        <f t="shared" si="18"/>
        <v>1780.2</v>
      </c>
      <c r="P55" s="9">
        <f>IFERROR(VLOOKUP(C55,奖惩!B:C,2,0),"")</f>
        <v>0.8</v>
      </c>
    </row>
    <row r="56" spans="1:16">
      <c r="A56" s="9">
        <f t="shared" si="13"/>
        <v>54</v>
      </c>
      <c r="B56" s="9" t="s">
        <v>20</v>
      </c>
      <c r="C56" s="9" t="s">
        <v>77</v>
      </c>
      <c r="D56" s="9" t="s">
        <v>19</v>
      </c>
      <c r="E56" s="9">
        <f>VLOOKUP(C56,考勤!A:AJ,35,0)</f>
        <v>28.5</v>
      </c>
      <c r="F56" s="9">
        <f>VLOOKUP(C56,考勤!$A$5:AP338,42,0)</f>
        <v>232</v>
      </c>
      <c r="G56" s="9">
        <v>19</v>
      </c>
      <c r="H56" s="9">
        <f t="shared" si="14"/>
        <v>4408</v>
      </c>
      <c r="I56" s="9">
        <f>VLOOKUP(C56,考勤!$A$5:AP338,41,0)</f>
        <v>52</v>
      </c>
      <c r="J56" s="9">
        <v>19</v>
      </c>
      <c r="K56" s="9">
        <f t="shared" si="15"/>
        <v>988</v>
      </c>
      <c r="L56" s="9">
        <f>IFERROR(VLOOKUP(C56,奖惩!B:D,3,0),0)</f>
        <v>0</v>
      </c>
      <c r="M56" s="9">
        <f t="shared" si="16"/>
        <v>5396</v>
      </c>
      <c r="N56" s="9">
        <f t="shared" si="17"/>
        <v>142.5</v>
      </c>
      <c r="O56" s="9">
        <f t="shared" si="18"/>
        <v>5538.5</v>
      </c>
      <c r="P56" s="9" t="str">
        <f>IFERROR(VLOOKUP(C56,奖惩!B:C,2,0),"")</f>
        <v/>
      </c>
    </row>
    <row r="57" spans="1:16">
      <c r="A57" s="9">
        <f t="shared" si="13"/>
        <v>55</v>
      </c>
      <c r="B57" s="9" t="s">
        <v>78</v>
      </c>
      <c r="C57" s="9" t="s">
        <v>79</v>
      </c>
      <c r="D57" s="9" t="s">
        <v>19</v>
      </c>
      <c r="E57" s="9">
        <f>VLOOKUP(C57,考勤!A:AJ,35,0)</f>
        <v>4</v>
      </c>
      <c r="F57" s="9">
        <f>VLOOKUP(C57,考勤!$A$5:AP337,42,0)</f>
        <v>32</v>
      </c>
      <c r="G57" s="9">
        <v>18</v>
      </c>
      <c r="H57" s="9">
        <f t="shared" si="14"/>
        <v>576</v>
      </c>
      <c r="I57" s="9">
        <f>VLOOKUP(C57,考勤!$A$5:AP337,41,0)</f>
        <v>10.5</v>
      </c>
      <c r="J57" s="9">
        <v>18</v>
      </c>
      <c r="K57" s="9">
        <f t="shared" si="15"/>
        <v>189</v>
      </c>
      <c r="L57" s="9">
        <f>IFERROR(VLOOKUP(C57,奖惩!B:D,3,0),0)</f>
        <v>-153</v>
      </c>
      <c r="M57" s="9">
        <f t="shared" si="16"/>
        <v>612</v>
      </c>
      <c r="N57" s="9">
        <f t="shared" si="17"/>
        <v>20</v>
      </c>
      <c r="O57" s="9">
        <f t="shared" si="18"/>
        <v>632</v>
      </c>
      <c r="P57" s="9">
        <f>IFERROR(VLOOKUP(C57,奖惩!B:C,2,0),"")</f>
        <v>0.8</v>
      </c>
    </row>
    <row r="58" spans="1:16">
      <c r="A58" s="9">
        <f t="shared" si="13"/>
        <v>56</v>
      </c>
      <c r="B58" s="9" t="s">
        <v>78</v>
      </c>
      <c r="C58" s="9" t="s">
        <v>80</v>
      </c>
      <c r="D58" s="9" t="s">
        <v>19</v>
      </c>
      <c r="E58" s="9">
        <f>VLOOKUP(C58,考勤!A:AJ,35,0)</f>
        <v>8.5</v>
      </c>
      <c r="F58" s="9">
        <f>VLOOKUP(C58,考勤!$A$5:AP338,42,0)</f>
        <v>84.5</v>
      </c>
      <c r="G58" s="9">
        <v>18</v>
      </c>
      <c r="H58" s="9">
        <f t="shared" si="14"/>
        <v>1521</v>
      </c>
      <c r="I58" s="9">
        <f>VLOOKUP(C58,考勤!$A$5:AP338,41,0)</f>
        <v>21</v>
      </c>
      <c r="J58" s="9">
        <v>18</v>
      </c>
      <c r="K58" s="9">
        <f t="shared" si="15"/>
        <v>378</v>
      </c>
      <c r="L58" s="9">
        <f>IFERROR(VLOOKUP(C58,奖惩!B:D,3,0),0)</f>
        <v>0</v>
      </c>
      <c r="M58" s="9">
        <f t="shared" si="16"/>
        <v>1899</v>
      </c>
      <c r="N58" s="9">
        <f t="shared" si="17"/>
        <v>42.5</v>
      </c>
      <c r="O58" s="9">
        <f t="shared" si="18"/>
        <v>1941.5</v>
      </c>
      <c r="P58" s="9" t="str">
        <f>IFERROR(VLOOKUP(C58,奖惩!B:C,2,0),"")</f>
        <v/>
      </c>
    </row>
    <row r="59" spans="1:16">
      <c r="A59" s="9">
        <f t="shared" si="13"/>
        <v>57</v>
      </c>
      <c r="B59" s="9" t="s">
        <v>78</v>
      </c>
      <c r="C59" s="9" t="s">
        <v>81</v>
      </c>
      <c r="D59" s="9" t="s">
        <v>19</v>
      </c>
      <c r="E59" s="9">
        <f>VLOOKUP(C59,考勤!A:AJ,35,0)</f>
        <v>3.5</v>
      </c>
      <c r="F59" s="9">
        <f>VLOOKUP(C59,考勤!$A$5:AP339,42,0)</f>
        <v>28.5</v>
      </c>
      <c r="G59" s="9">
        <v>18</v>
      </c>
      <c r="H59" s="9">
        <f t="shared" si="14"/>
        <v>513</v>
      </c>
      <c r="I59" s="9">
        <f>VLOOKUP(C59,考勤!$A$5:AP339,41,0)</f>
        <v>10.5</v>
      </c>
      <c r="J59" s="9">
        <v>18</v>
      </c>
      <c r="K59" s="9">
        <f t="shared" si="15"/>
        <v>189</v>
      </c>
      <c r="L59" s="9">
        <f>IFERROR(VLOOKUP(C59,奖惩!B:D,3,0),0)</f>
        <v>0</v>
      </c>
      <c r="M59" s="9">
        <f t="shared" si="16"/>
        <v>702</v>
      </c>
      <c r="N59" s="9">
        <f t="shared" si="17"/>
        <v>17.5</v>
      </c>
      <c r="O59" s="9">
        <f t="shared" si="18"/>
        <v>719.5</v>
      </c>
      <c r="P59" s="9" t="str">
        <f>IFERROR(VLOOKUP(C59,奖惩!B:C,2,0),"")</f>
        <v/>
      </c>
    </row>
    <row r="60" spans="1:16">
      <c r="A60" s="9">
        <f t="shared" si="13"/>
        <v>58</v>
      </c>
      <c r="B60" s="9" t="s">
        <v>78</v>
      </c>
      <c r="C60" s="9" t="s">
        <v>82</v>
      </c>
      <c r="D60" s="9" t="s">
        <v>19</v>
      </c>
      <c r="E60" s="9">
        <f>VLOOKUP(C60,考勤!A:AJ,35,0)</f>
        <v>2.5</v>
      </c>
      <c r="F60" s="9">
        <f>VLOOKUP(C60,考勤!$A$5:AP340,42,0)</f>
        <v>21.5</v>
      </c>
      <c r="G60" s="9">
        <v>18</v>
      </c>
      <c r="H60" s="9">
        <f t="shared" si="14"/>
        <v>387</v>
      </c>
      <c r="I60" s="9">
        <f>VLOOKUP(C60,考勤!$A$5:AP340,41,0)</f>
        <v>3</v>
      </c>
      <c r="J60" s="9">
        <v>18</v>
      </c>
      <c r="K60" s="9">
        <f t="shared" si="15"/>
        <v>54</v>
      </c>
      <c r="L60" s="9">
        <f>IFERROR(VLOOKUP(C60,奖惩!B:D,3,0),0)</f>
        <v>0</v>
      </c>
      <c r="M60" s="9">
        <f t="shared" si="16"/>
        <v>441</v>
      </c>
      <c r="N60" s="9">
        <f t="shared" si="17"/>
        <v>12.5</v>
      </c>
      <c r="O60" s="9">
        <f t="shared" si="18"/>
        <v>453.5</v>
      </c>
      <c r="P60" s="9" t="str">
        <f>IFERROR(VLOOKUP(C60,奖惩!B:C,2,0),"")</f>
        <v/>
      </c>
    </row>
    <row r="61" spans="1:16">
      <c r="A61" s="9">
        <f t="shared" si="13"/>
        <v>59</v>
      </c>
      <c r="B61" s="9" t="s">
        <v>78</v>
      </c>
      <c r="C61" s="9" t="s">
        <v>83</v>
      </c>
      <c r="D61" s="9" t="s">
        <v>19</v>
      </c>
      <c r="E61" s="9">
        <f>VLOOKUP(C61,考勤!A:AJ,35,0)</f>
        <v>26</v>
      </c>
      <c r="F61" s="9">
        <f>VLOOKUP(C61,考勤!$A$5:AP341,42,0)</f>
        <v>213</v>
      </c>
      <c r="G61" s="9">
        <v>18</v>
      </c>
      <c r="H61" s="9">
        <f t="shared" si="14"/>
        <v>3834</v>
      </c>
      <c r="I61" s="9">
        <f>VLOOKUP(C61,考勤!$A$5:AP341,41,0)</f>
        <v>77.5</v>
      </c>
      <c r="J61" s="9">
        <v>18</v>
      </c>
      <c r="K61" s="9">
        <f t="shared" si="15"/>
        <v>1395</v>
      </c>
      <c r="L61" s="9">
        <f>IFERROR(VLOOKUP(C61,奖惩!B:D,3,0),0)</f>
        <v>0</v>
      </c>
      <c r="M61" s="9">
        <f t="shared" si="16"/>
        <v>5229</v>
      </c>
      <c r="N61" s="9">
        <f t="shared" si="17"/>
        <v>130</v>
      </c>
      <c r="O61" s="9">
        <f t="shared" si="18"/>
        <v>5359</v>
      </c>
      <c r="P61" s="9" t="str">
        <f>IFERROR(VLOOKUP(C61,奖惩!B:C,2,0),"")</f>
        <v/>
      </c>
    </row>
    <row r="62" spans="1:16">
      <c r="A62" s="9">
        <f t="shared" si="13"/>
        <v>60</v>
      </c>
      <c r="B62" s="9" t="s">
        <v>78</v>
      </c>
      <c r="C62" s="9" t="s">
        <v>84</v>
      </c>
      <c r="D62" s="9" t="s">
        <v>19</v>
      </c>
      <c r="E62" s="9">
        <f>VLOOKUP(C62,考勤!A:AJ,35,0)</f>
        <v>26.5</v>
      </c>
      <c r="F62" s="9">
        <f>VLOOKUP(C62,考勤!$A$5:AP342,42,0)</f>
        <v>216</v>
      </c>
      <c r="G62" s="9">
        <v>18</v>
      </c>
      <c r="H62" s="9">
        <f t="shared" si="14"/>
        <v>3888</v>
      </c>
      <c r="I62" s="9">
        <f>VLOOKUP(C62,考勤!$A$5:AP342,41,0)</f>
        <v>78.5</v>
      </c>
      <c r="J62" s="9">
        <v>18</v>
      </c>
      <c r="K62" s="9">
        <f t="shared" si="15"/>
        <v>1413</v>
      </c>
      <c r="L62" s="9">
        <f>IFERROR(VLOOKUP(C62,奖惩!B:D,3,0),0)</f>
        <v>0</v>
      </c>
      <c r="M62" s="9">
        <f t="shared" si="16"/>
        <v>5301</v>
      </c>
      <c r="N62" s="9">
        <f t="shared" si="17"/>
        <v>132.5</v>
      </c>
      <c r="O62" s="9">
        <f t="shared" si="18"/>
        <v>5433.5</v>
      </c>
      <c r="P62" s="9" t="str">
        <f>IFERROR(VLOOKUP(C62,奖惩!B:C,2,0),"")</f>
        <v/>
      </c>
    </row>
    <row r="63" spans="1:16">
      <c r="A63" s="9">
        <f t="shared" si="13"/>
        <v>61</v>
      </c>
      <c r="B63" s="9" t="s">
        <v>85</v>
      </c>
      <c r="C63" s="161" t="s">
        <v>86</v>
      </c>
      <c r="D63" s="9" t="s">
        <v>19</v>
      </c>
      <c r="E63" s="9">
        <f>VLOOKUP(C63,考勤!A:AJ,35,0)</f>
        <v>26.5</v>
      </c>
      <c r="F63" s="9">
        <f>VLOOKUP(C63,考勤!$A$5:AP344,42,0)</f>
        <v>213.5</v>
      </c>
      <c r="G63" s="9">
        <v>19.5</v>
      </c>
      <c r="H63" s="9">
        <f t="shared" si="14"/>
        <v>4163.25</v>
      </c>
      <c r="I63" s="9">
        <f>VLOOKUP(C63,考勤!$A$5:AP344,41,0)</f>
        <v>128.5</v>
      </c>
      <c r="J63" s="9">
        <v>20.5</v>
      </c>
      <c r="K63" s="9">
        <f t="shared" si="15"/>
        <v>2634.25</v>
      </c>
      <c r="L63" s="9">
        <f>IFERROR(VLOOKUP(C63,奖惩!B:D,3,0),0)</f>
        <v>50</v>
      </c>
      <c r="M63" s="9">
        <f t="shared" si="16"/>
        <v>6847.5</v>
      </c>
      <c r="N63" s="9">
        <f t="shared" si="17"/>
        <v>132.5</v>
      </c>
      <c r="O63" s="9">
        <f t="shared" si="18"/>
        <v>6980</v>
      </c>
      <c r="P63" s="9" t="str">
        <f>IFERROR(VLOOKUP(C63,奖惩!B:C,2,0),"")</f>
        <v>员工自检正激励</v>
      </c>
    </row>
    <row r="64" spans="1:16">
      <c r="A64" s="9" t="s">
        <v>87</v>
      </c>
      <c r="B64" s="9"/>
      <c r="C64" s="9"/>
      <c r="D64" s="9"/>
      <c r="E64" s="9">
        <f t="shared" ref="E64:O64" si="19">SUM(E3:E63)</f>
        <v>816</v>
      </c>
      <c r="F64" s="9">
        <f t="shared" si="19"/>
        <v>6595.5</v>
      </c>
      <c r="G64" s="9">
        <f t="shared" si="19"/>
        <v>1224.5</v>
      </c>
      <c r="H64" s="9">
        <f t="shared" si="19"/>
        <v>134649.75</v>
      </c>
      <c r="I64" s="9">
        <f t="shared" si="19"/>
        <v>2387</v>
      </c>
      <c r="J64" s="9">
        <f t="shared" si="19"/>
        <v>1227.5</v>
      </c>
      <c r="K64" s="9">
        <f t="shared" si="19"/>
        <v>48560.75</v>
      </c>
      <c r="L64" s="9">
        <f t="shared" si="19"/>
        <v>502.4</v>
      </c>
      <c r="M64" s="9">
        <f t="shared" si="19"/>
        <v>183712.9</v>
      </c>
      <c r="N64" s="9">
        <f t="shared" si="19"/>
        <v>4215</v>
      </c>
      <c r="O64" s="9">
        <f t="shared" si="19"/>
        <v>187927.9</v>
      </c>
      <c r="P64" s="9"/>
    </row>
    <row r="65" ht="28.95" customHeight="1" spans="1:16">
      <c r="A65" s="161" t="s">
        <v>88</v>
      </c>
      <c r="C65" s="160">
        <f>ROUND(O64*1.03,2)</f>
        <v>193565.74</v>
      </c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</row>
    <row r="66" spans="2:4">
      <c r="B66"/>
      <c r="C66"/>
      <c r="D66"/>
    </row>
    <row r="67" spans="2:4">
      <c r="B67"/>
      <c r="C67"/>
      <c r="D67"/>
    </row>
    <row r="69" spans="2:5">
      <c r="B69"/>
      <c r="C69" t="s">
        <v>2</v>
      </c>
      <c r="D69" t="s">
        <v>89</v>
      </c>
      <c r="E69"/>
    </row>
    <row r="70" spans="2:5">
      <c r="B70"/>
      <c r="C70" t="s">
        <v>85</v>
      </c>
      <c r="D70">
        <v>6980</v>
      </c>
      <c r="E70"/>
    </row>
    <row r="71" spans="2:5">
      <c r="B71"/>
      <c r="C71" t="s">
        <v>23</v>
      </c>
      <c r="D71">
        <v>5603.5</v>
      </c>
      <c r="E71"/>
    </row>
    <row r="72" spans="2:5">
      <c r="B72"/>
      <c r="C72" t="s">
        <v>25</v>
      </c>
      <c r="D72">
        <v>8788.5</v>
      </c>
      <c r="E72"/>
    </row>
    <row r="73" spans="2:5">
      <c r="B73"/>
      <c r="C73" t="s">
        <v>28</v>
      </c>
      <c r="D73">
        <v>7522</v>
      </c>
      <c r="E73"/>
    </row>
    <row r="74" spans="2:5">
      <c r="B74"/>
      <c r="C74" t="s">
        <v>20</v>
      </c>
      <c r="D74">
        <v>139372.9</v>
      </c>
      <c r="E74"/>
    </row>
    <row r="75" spans="2:5">
      <c r="B75"/>
      <c r="C75" t="s">
        <v>78</v>
      </c>
      <c r="D75">
        <v>14539</v>
      </c>
      <c r="E75"/>
    </row>
    <row r="76" spans="3:5">
      <c r="C76" t="s">
        <v>17</v>
      </c>
      <c r="D76">
        <v>5122</v>
      </c>
      <c r="E76"/>
    </row>
    <row r="77" spans="3:5">
      <c r="C77" t="s">
        <v>90</v>
      </c>
      <c r="D77">
        <v>187927.9</v>
      </c>
      <c r="E77"/>
    </row>
    <row r="78" spans="3:5">
      <c r="C78"/>
      <c r="D78"/>
      <c r="E78"/>
    </row>
    <row r="79" spans="3:5">
      <c r="C79"/>
      <c r="D79"/>
      <c r="E79"/>
    </row>
    <row r="80" spans="3:5">
      <c r="C80"/>
      <c r="D80"/>
      <c r="E80"/>
    </row>
    <row r="81" spans="3:5">
      <c r="C81"/>
      <c r="D81"/>
      <c r="E81"/>
    </row>
    <row r="82" spans="3:5">
      <c r="C82"/>
      <c r="D82"/>
      <c r="E82"/>
    </row>
    <row r="83" spans="3:5">
      <c r="C83"/>
      <c r="D83"/>
      <c r="E83"/>
    </row>
    <row r="84" spans="3:5">
      <c r="C84"/>
      <c r="D84"/>
      <c r="E84"/>
    </row>
    <row r="85" spans="3:5">
      <c r="C85"/>
      <c r="D85"/>
      <c r="E85"/>
    </row>
    <row r="86" spans="3:5">
      <c r="C86"/>
      <c r="D86"/>
      <c r="E86"/>
    </row>
  </sheetData>
  <autoFilter xmlns:etc="http://www.wps.cn/officeDocument/2017/etCustomData" ref="A1:Q65" etc:filterBottomFollowUsedRange="0">
    <extLst/>
  </autoFilter>
  <mergeCells count="3">
    <mergeCell ref="A1:P1"/>
    <mergeCell ref="A65:B65"/>
    <mergeCell ref="C65:P65"/>
  </mergeCells>
  <conditionalFormatting sqref="C3">
    <cfRule type="duplicateValues" priority="2472"/>
  </conditionalFormatting>
  <conditionalFormatting sqref="C4">
    <cfRule type="duplicateValues" priority="19"/>
    <cfRule type="duplicateValues" dxfId="0" priority="17"/>
  </conditionalFormatting>
  <conditionalFormatting sqref="C5">
    <cfRule type="duplicateValues" dxfId="0" priority="20"/>
    <cfRule type="duplicateValues" priority="32"/>
  </conditionalFormatting>
  <conditionalFormatting sqref="C6">
    <cfRule type="duplicateValues" dxfId="0" priority="251"/>
  </conditionalFormatting>
  <conditionalFormatting sqref="C7">
    <cfRule type="duplicateValues" dxfId="0" priority="241"/>
  </conditionalFormatting>
  <conditionalFormatting sqref="C8">
    <cfRule type="duplicateValues" dxfId="0" priority="2288"/>
    <cfRule type="duplicateValues" priority="2292"/>
  </conditionalFormatting>
  <conditionalFormatting sqref="C9">
    <cfRule type="duplicateValues" dxfId="0" priority="710"/>
    <cfRule type="duplicateValues" priority="720"/>
  </conditionalFormatting>
  <conditionalFormatting sqref="C10">
    <cfRule type="duplicateValues" dxfId="0" priority="1828"/>
    <cfRule type="duplicateValues" priority="1859"/>
  </conditionalFormatting>
  <conditionalFormatting sqref="C11">
    <cfRule type="duplicateValues" dxfId="0" priority="686"/>
    <cfRule type="duplicateValues" priority="697"/>
  </conditionalFormatting>
  <conditionalFormatting sqref="C12">
    <cfRule type="duplicateValues" dxfId="0" priority="133"/>
    <cfRule type="duplicateValues" priority="232"/>
  </conditionalFormatting>
  <conditionalFormatting sqref="C13">
    <cfRule type="duplicateValues" priority="5"/>
    <cfRule type="duplicateValues" dxfId="0" priority="4"/>
  </conditionalFormatting>
  <conditionalFormatting sqref="C14">
    <cfRule type="duplicateValues" dxfId="0" priority="132"/>
    <cfRule type="duplicateValues" priority="231"/>
  </conditionalFormatting>
  <conditionalFormatting sqref="C15">
    <cfRule type="duplicateValues" dxfId="0" priority="131"/>
    <cfRule type="duplicateValues" priority="230"/>
  </conditionalFormatting>
  <conditionalFormatting sqref="C16">
    <cfRule type="duplicateValues" dxfId="0" priority="130"/>
    <cfRule type="duplicateValues" priority="229"/>
  </conditionalFormatting>
  <conditionalFormatting sqref="C17">
    <cfRule type="duplicateValues" dxfId="0" priority="129"/>
    <cfRule type="duplicateValues" priority="228"/>
  </conditionalFormatting>
  <conditionalFormatting sqref="C18">
    <cfRule type="duplicateValues" dxfId="0" priority="128"/>
    <cfRule type="duplicateValues" priority="227"/>
  </conditionalFormatting>
  <conditionalFormatting sqref="C19">
    <cfRule type="duplicateValues" dxfId="0" priority="127"/>
    <cfRule type="duplicateValues" priority="226"/>
  </conditionalFormatting>
  <conditionalFormatting sqref="C20">
    <cfRule type="duplicateValues" dxfId="0" priority="126"/>
    <cfRule type="duplicateValues" priority="225"/>
  </conditionalFormatting>
  <conditionalFormatting sqref="C28">
    <cfRule type="duplicateValues" dxfId="0" priority="53"/>
  </conditionalFormatting>
  <conditionalFormatting sqref="C29">
    <cfRule type="duplicateValues" dxfId="0" priority="52"/>
  </conditionalFormatting>
  <conditionalFormatting sqref="C30">
    <cfRule type="duplicateValues" dxfId="0" priority="51"/>
  </conditionalFormatting>
  <conditionalFormatting sqref="C31">
    <cfRule type="duplicateValues" dxfId="0" priority="50"/>
  </conditionalFormatting>
  <conditionalFormatting sqref="C32">
    <cfRule type="duplicateValues" dxfId="0" priority="49"/>
  </conditionalFormatting>
  <conditionalFormatting sqref="C33">
    <cfRule type="duplicateValues" dxfId="0" priority="48"/>
  </conditionalFormatting>
  <conditionalFormatting sqref="C34">
    <cfRule type="duplicateValues" dxfId="0" priority="47"/>
  </conditionalFormatting>
  <conditionalFormatting sqref="C35">
    <cfRule type="duplicateValues" dxfId="0" priority="46"/>
  </conditionalFormatting>
  <conditionalFormatting sqref="C36">
    <cfRule type="duplicateValues" dxfId="0" priority="45"/>
  </conditionalFormatting>
  <conditionalFormatting sqref="C37">
    <cfRule type="duplicateValues" dxfId="0" priority="44"/>
  </conditionalFormatting>
  <conditionalFormatting sqref="C38">
    <cfRule type="duplicateValues" dxfId="0" priority="43"/>
  </conditionalFormatting>
  <conditionalFormatting sqref="C39">
    <cfRule type="duplicateValues" dxfId="0" priority="42"/>
  </conditionalFormatting>
  <conditionalFormatting sqref="C40">
    <cfRule type="duplicateValues" dxfId="0" priority="41"/>
  </conditionalFormatting>
  <conditionalFormatting sqref="C41">
    <cfRule type="duplicateValues" dxfId="0" priority="40"/>
  </conditionalFormatting>
  <conditionalFormatting sqref="C43">
    <cfRule type="duplicateValues" dxfId="0" priority="125"/>
    <cfRule type="duplicateValues" priority="224"/>
  </conditionalFormatting>
  <conditionalFormatting sqref="C44">
    <cfRule type="duplicateValues" dxfId="0" priority="124"/>
    <cfRule type="duplicateValues" priority="223"/>
  </conditionalFormatting>
  <conditionalFormatting sqref="C45">
    <cfRule type="duplicateValues" dxfId="0" priority="123"/>
    <cfRule type="duplicateValues" priority="222"/>
  </conditionalFormatting>
  <conditionalFormatting sqref="C46">
    <cfRule type="duplicateValues" dxfId="0" priority="1835"/>
    <cfRule type="duplicateValues" priority="1866"/>
  </conditionalFormatting>
  <conditionalFormatting sqref="C47">
    <cfRule type="duplicateValues" dxfId="0" priority="921"/>
    <cfRule type="duplicateValues" priority="941"/>
  </conditionalFormatting>
  <conditionalFormatting sqref="C48">
    <cfRule type="duplicateValues" dxfId="0" priority="1822"/>
    <cfRule type="duplicateValues" priority="1853"/>
  </conditionalFormatting>
  <conditionalFormatting sqref="C49">
    <cfRule type="duplicateValues" dxfId="0" priority="1814"/>
    <cfRule type="duplicateValues" priority="1845"/>
  </conditionalFormatting>
  <conditionalFormatting sqref="C50">
    <cfRule type="duplicateValues" dxfId="0" priority="440"/>
    <cfRule type="duplicateValues" priority="572"/>
  </conditionalFormatting>
  <conditionalFormatting sqref="C51">
    <cfRule type="duplicateValues" dxfId="0" priority="439"/>
    <cfRule type="duplicateValues" priority="571"/>
  </conditionalFormatting>
  <conditionalFormatting sqref="C52">
    <cfRule type="duplicateValues" dxfId="0" priority="438"/>
    <cfRule type="duplicateValues" priority="570"/>
  </conditionalFormatting>
  <conditionalFormatting sqref="C53">
    <cfRule type="duplicateValues" dxfId="0" priority="298"/>
  </conditionalFormatting>
  <conditionalFormatting sqref="C54">
    <cfRule type="duplicateValues" dxfId="0" priority="287"/>
  </conditionalFormatting>
  <conditionalFormatting sqref="C55">
    <cfRule type="duplicateValues" dxfId="0" priority="276"/>
  </conditionalFormatting>
  <conditionalFormatting sqref="C57">
    <cfRule type="duplicateValues" dxfId="0" priority="94"/>
  </conditionalFormatting>
  <conditionalFormatting sqref="C58">
    <cfRule type="duplicateValues" dxfId="0" priority="93"/>
  </conditionalFormatting>
  <conditionalFormatting sqref="C59">
    <cfRule type="duplicateValues" dxfId="0" priority="92"/>
  </conditionalFormatting>
  <conditionalFormatting sqref="C60">
    <cfRule type="duplicateValues" dxfId="0" priority="91"/>
  </conditionalFormatting>
  <conditionalFormatting sqref="C63">
    <cfRule type="duplicateValues" dxfId="0" priority="269"/>
  </conditionalFormatting>
  <conditionalFormatting sqref="C65">
    <cfRule type="duplicateValues" priority="2550"/>
  </conditionalFormatting>
  <conditionalFormatting sqref="C61:C62">
    <cfRule type="duplicateValues" dxfId="0" priority="1158"/>
  </conditionalFormatting>
  <conditionalFormatting sqref="C1:C3 C6:C11 C46:C56 C61:C1048576">
    <cfRule type="duplicateValues" dxfId="0" priority="233"/>
  </conditionalFormatting>
  <conditionalFormatting sqref="C1:C3 C8 C10 C56 C46 C48:C49 C64:C1048576">
    <cfRule type="duplicateValues" dxfId="0" priority="1426"/>
  </conditionalFormatting>
  <conditionalFormatting sqref="C1:C3 C56 C64:C1048576">
    <cfRule type="duplicateValues" dxfId="0" priority="2340"/>
  </conditionalFormatting>
  <conditionalFormatting sqref="C1:C3 C8:C10 C46:C49 C56 C61:C1048576">
    <cfRule type="duplicateValues" dxfId="0" priority="709"/>
  </conditionalFormatting>
  <conditionalFormatting sqref="C1:C3 C8 C10 C56 C61:C62 C46:C49 C64:C1048576">
    <cfRule type="duplicateValues" dxfId="0" priority="869"/>
  </conditionalFormatting>
  <conditionalFormatting sqref="C1:C3 C8 C10 C46:C49 C56 C61:C1048576">
    <cfRule type="duplicateValues" dxfId="0" priority="732"/>
  </conditionalFormatting>
  <conditionalFormatting sqref="C1:C3 C8:C11 C46:C56 C61:C1048576">
    <cfRule type="duplicateValues" dxfId="0" priority="268"/>
  </conditionalFormatting>
  <conditionalFormatting sqref="C1:C3 C8 C10 C46 C61:C62 C48:C49 C56 C64:C1048576">
    <cfRule type="duplicateValues" dxfId="0" priority="1090"/>
  </conditionalFormatting>
  <conditionalFormatting sqref="C1:C3 C8 C10 C61:C62 C56 C46 C48:C49 C64:C1048576">
    <cfRule type="duplicateValues" dxfId="0" priority="987"/>
  </conditionalFormatting>
  <conditionalFormatting sqref="C1:C3 C6:C12 C14:C27 C42:C1048576">
    <cfRule type="duplicateValues" dxfId="0" priority="54"/>
  </conditionalFormatting>
  <conditionalFormatting sqref="C1:C3 C6:C12 C14:C1048576">
    <cfRule type="duplicateValues" dxfId="0" priority="34"/>
  </conditionalFormatting>
  <conditionalFormatting sqref="C1:C3 C6:C12 C14:C20 C43:C1048576">
    <cfRule type="duplicateValues" dxfId="0" priority="90"/>
  </conditionalFormatting>
  <conditionalFormatting sqref="C2 C64">
    <cfRule type="duplicateValues" priority="2555"/>
  </conditionalFormatting>
  <conditionalFormatting sqref="C2 C64:C65">
    <cfRule type="duplicateValues" priority="2549"/>
  </conditionalFormatting>
  <conditionalFormatting sqref="C2 C56 C64:C65">
    <cfRule type="duplicateValues" priority="2473"/>
  </conditionalFormatting>
  <conditionalFormatting sqref="C2:C3 C56 C64:C65">
    <cfRule type="duplicateValues" priority="2341"/>
  </conditionalFormatting>
  <pageMargins left="0.236111111111111" right="0.275" top="0.590277777777778" bottom="0.118055555555556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229"/>
  <sheetViews>
    <sheetView zoomScale="85" zoomScaleNormal="85" topLeftCell="A175" workbookViewId="0">
      <selection activeCell="A182" sqref="A182:A184"/>
    </sheetView>
  </sheetViews>
  <sheetFormatPr defaultColWidth="8.88333333333333" defaultRowHeight="14.25"/>
  <cols>
    <col min="1" max="2" width="8.88333333333333" style="10"/>
    <col min="3" max="3" width="7.10833333333333" style="11" customWidth="1"/>
    <col min="4" max="23" width="4.55833333333333" customWidth="1"/>
    <col min="24" max="24" width="4.55833333333333" style="12" customWidth="1"/>
    <col min="25" max="34" width="4.55833333333333" customWidth="1"/>
    <col min="39" max="39" width="11.5583333333333" customWidth="1"/>
    <col min="40" max="40" width="10.2166666666667" customWidth="1"/>
  </cols>
  <sheetData>
    <row r="1" spans="1:40">
      <c r="A1" s="13" t="s">
        <v>91</v>
      </c>
      <c r="B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L1">
        <v>2025</v>
      </c>
      <c r="AM1">
        <v>2024</v>
      </c>
      <c r="AN1">
        <v>7</v>
      </c>
    </row>
    <row r="2" spans="1:39">
      <c r="A2" s="13" t="str">
        <f>AL1&amp;"年"&amp;AN1&amp;"月"&amp;"("&amp;TEXT(DATE(AL1,AN1,1),"mm月dd日")&amp;"-"&amp;TEXT(EOMONTH(DATE(AL1,AN1,1),0),"mm月dd日")&amp;")"&amp;AJ1&amp;AJ2&amp;"考勤表"</f>
        <v>2025年7月(07月01日-07月31日)金属件厂焊接车间考勤表</v>
      </c>
      <c r="B2" s="13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t="s">
        <v>92</v>
      </c>
      <c r="AM2" t="s">
        <v>93</v>
      </c>
    </row>
    <row r="3" spans="1:43">
      <c r="A3" s="15" t="s">
        <v>94</v>
      </c>
      <c r="B3" s="15" t="s">
        <v>95</v>
      </c>
      <c r="C3" s="16" t="s">
        <v>96</v>
      </c>
      <c r="D3" s="17">
        <f t="shared" ref="D3:AE3" si="0">DATE($AL$1,$AN$1,1)+COLUMN(A:A)-1</f>
        <v>45839</v>
      </c>
      <c r="E3" s="17">
        <f t="shared" si="0"/>
        <v>45840</v>
      </c>
      <c r="F3" s="17">
        <f t="shared" si="0"/>
        <v>45841</v>
      </c>
      <c r="G3" s="17">
        <f t="shared" si="0"/>
        <v>45842</v>
      </c>
      <c r="H3" s="17">
        <f t="shared" si="0"/>
        <v>45843</v>
      </c>
      <c r="I3" s="17">
        <f t="shared" si="0"/>
        <v>45844</v>
      </c>
      <c r="J3" s="17">
        <f t="shared" si="0"/>
        <v>45845</v>
      </c>
      <c r="K3" s="17">
        <f t="shared" si="0"/>
        <v>45846</v>
      </c>
      <c r="L3" s="17">
        <f t="shared" si="0"/>
        <v>45847</v>
      </c>
      <c r="M3" s="17">
        <f t="shared" si="0"/>
        <v>45848</v>
      </c>
      <c r="N3" s="17">
        <f t="shared" si="0"/>
        <v>45849</v>
      </c>
      <c r="O3" s="17">
        <f t="shared" si="0"/>
        <v>45850</v>
      </c>
      <c r="P3" s="17">
        <f t="shared" si="0"/>
        <v>45851</v>
      </c>
      <c r="Q3" s="17">
        <f t="shared" si="0"/>
        <v>45852</v>
      </c>
      <c r="R3" s="17">
        <f t="shared" si="0"/>
        <v>45853</v>
      </c>
      <c r="S3" s="17">
        <f t="shared" si="0"/>
        <v>45854</v>
      </c>
      <c r="T3" s="17">
        <f t="shared" si="0"/>
        <v>45855</v>
      </c>
      <c r="U3" s="17">
        <f t="shared" si="0"/>
        <v>45856</v>
      </c>
      <c r="V3" s="17">
        <f t="shared" si="0"/>
        <v>45857</v>
      </c>
      <c r="W3" s="17">
        <f t="shared" si="0"/>
        <v>45858</v>
      </c>
      <c r="X3" s="57">
        <f t="shared" si="0"/>
        <v>45859</v>
      </c>
      <c r="Y3" s="17">
        <f t="shared" si="0"/>
        <v>45860</v>
      </c>
      <c r="Z3" s="17">
        <f t="shared" si="0"/>
        <v>45861</v>
      </c>
      <c r="AA3" s="17">
        <f t="shared" si="0"/>
        <v>45862</v>
      </c>
      <c r="AB3" s="17">
        <f t="shared" si="0"/>
        <v>45863</v>
      </c>
      <c r="AC3" s="17">
        <f t="shared" si="0"/>
        <v>45864</v>
      </c>
      <c r="AD3" s="17">
        <f t="shared" si="0"/>
        <v>45865</v>
      </c>
      <c r="AE3" s="17">
        <f t="shared" si="0"/>
        <v>45866</v>
      </c>
      <c r="AF3" s="17">
        <f>IF(DAY(DATE($AL$1,$AN$1,1)+COLUMN(AC:AC)-1)&lt;5,"",DATE($AL$1,$AN$1,1)+COLUMN(AC:AC)-1)</f>
        <v>45867</v>
      </c>
      <c r="AG3" s="17">
        <f>IF(DAY(DATE($AL$1,$AN$1,1)+COLUMN(AD:AD)-1)&lt;5,"",DATE($AL$1,$AN$1,1)+COLUMN(AD:AD)-1)</f>
        <v>45868</v>
      </c>
      <c r="AH3" s="17">
        <f>IF(DAY(DATE($AL$1,$AN$1,1)+COLUMN(AE:AE)-1)&lt;5,"",DATE($AL$1,$AN$1,1)+COLUMN(AE:AE)-1)</f>
        <v>45869</v>
      </c>
      <c r="AI3" s="16" t="s">
        <v>97</v>
      </c>
      <c r="AJ3" s="16" t="s">
        <v>98</v>
      </c>
      <c r="AK3" s="16" t="s">
        <v>99</v>
      </c>
      <c r="AL3" s="16"/>
      <c r="AM3" s="16" t="s">
        <v>100</v>
      </c>
      <c r="AN3" s="16" t="s">
        <v>101</v>
      </c>
      <c r="AO3" s="16" t="s">
        <v>102</v>
      </c>
      <c r="AP3" s="16" t="s">
        <v>103</v>
      </c>
      <c r="AQ3" s="16"/>
    </row>
    <row r="4" spans="1:43">
      <c r="A4" s="15" t="s">
        <v>3</v>
      </c>
      <c r="B4" s="15"/>
      <c r="C4" s="16"/>
      <c r="D4" s="16" t="str">
        <f t="shared" ref="D4:AH4" si="1">TEXT(D3,"aaa")</f>
        <v>二</v>
      </c>
      <c r="E4" s="16" t="str">
        <f t="shared" si="1"/>
        <v>三</v>
      </c>
      <c r="F4" s="16" t="str">
        <f t="shared" si="1"/>
        <v>四</v>
      </c>
      <c r="G4" s="16" t="str">
        <f t="shared" si="1"/>
        <v>五</v>
      </c>
      <c r="H4" s="16" t="str">
        <f t="shared" si="1"/>
        <v>六</v>
      </c>
      <c r="I4" s="16" t="str">
        <f t="shared" si="1"/>
        <v>日</v>
      </c>
      <c r="J4" s="16" t="str">
        <f t="shared" si="1"/>
        <v>一</v>
      </c>
      <c r="K4" s="16" t="str">
        <f t="shared" si="1"/>
        <v>二</v>
      </c>
      <c r="L4" s="16" t="str">
        <f t="shared" si="1"/>
        <v>三</v>
      </c>
      <c r="M4" s="16" t="str">
        <f t="shared" si="1"/>
        <v>四</v>
      </c>
      <c r="N4" s="16" t="str">
        <f t="shared" si="1"/>
        <v>五</v>
      </c>
      <c r="O4" s="16" t="str">
        <f t="shared" si="1"/>
        <v>六</v>
      </c>
      <c r="P4" s="16" t="str">
        <f t="shared" si="1"/>
        <v>日</v>
      </c>
      <c r="Q4" s="16" t="str">
        <f t="shared" si="1"/>
        <v>一</v>
      </c>
      <c r="R4" s="16" t="str">
        <f t="shared" si="1"/>
        <v>二</v>
      </c>
      <c r="S4" s="16" t="str">
        <f t="shared" si="1"/>
        <v>三</v>
      </c>
      <c r="T4" s="16" t="str">
        <f t="shared" si="1"/>
        <v>四</v>
      </c>
      <c r="U4" s="16" t="str">
        <f t="shared" si="1"/>
        <v>五</v>
      </c>
      <c r="V4" s="16" t="str">
        <f t="shared" si="1"/>
        <v>六</v>
      </c>
      <c r="W4" s="16" t="str">
        <f t="shared" si="1"/>
        <v>日</v>
      </c>
      <c r="X4" s="58" t="str">
        <f t="shared" si="1"/>
        <v>一</v>
      </c>
      <c r="Y4" s="16" t="str">
        <f t="shared" si="1"/>
        <v>二</v>
      </c>
      <c r="Z4" s="16" t="str">
        <f t="shared" si="1"/>
        <v>三</v>
      </c>
      <c r="AA4" s="16" t="str">
        <f t="shared" si="1"/>
        <v>四</v>
      </c>
      <c r="AB4" s="16" t="str">
        <f t="shared" si="1"/>
        <v>五</v>
      </c>
      <c r="AC4" s="16" t="str">
        <f t="shared" si="1"/>
        <v>六</v>
      </c>
      <c r="AD4" s="16" t="str">
        <f t="shared" si="1"/>
        <v>日</v>
      </c>
      <c r="AE4" s="16" t="str">
        <f t="shared" si="1"/>
        <v>一</v>
      </c>
      <c r="AF4" s="16" t="str">
        <f t="shared" si="1"/>
        <v>二</v>
      </c>
      <c r="AG4" s="16" t="str">
        <f t="shared" si="1"/>
        <v>三</v>
      </c>
      <c r="AH4" s="16" t="str">
        <f t="shared" si="1"/>
        <v>四</v>
      </c>
      <c r="AI4" s="16"/>
      <c r="AJ4" s="16"/>
      <c r="AK4" s="16" t="s">
        <v>104</v>
      </c>
      <c r="AL4" s="16" t="s">
        <v>105</v>
      </c>
      <c r="AM4" s="16"/>
      <c r="AN4" s="16"/>
      <c r="AO4" s="16"/>
      <c r="AP4" s="16"/>
      <c r="AQ4" s="16"/>
    </row>
    <row r="5" ht="16.5" spans="1:43">
      <c r="A5" s="18" t="s">
        <v>18</v>
      </c>
      <c r="B5" s="19" t="s">
        <v>17</v>
      </c>
      <c r="C5" s="20" t="s">
        <v>106</v>
      </c>
      <c r="D5" s="21">
        <v>12</v>
      </c>
      <c r="E5" s="21"/>
      <c r="F5" s="21"/>
      <c r="G5" s="21"/>
      <c r="H5" s="22"/>
      <c r="I5" s="21"/>
      <c r="J5" s="22"/>
      <c r="K5" s="21"/>
      <c r="L5" s="22"/>
      <c r="M5" s="22"/>
      <c r="N5" s="22"/>
      <c r="O5" s="22"/>
      <c r="P5" s="22"/>
      <c r="Q5" s="22">
        <v>7</v>
      </c>
      <c r="R5" s="22">
        <v>12</v>
      </c>
      <c r="S5" s="22">
        <v>4</v>
      </c>
      <c r="T5" s="22">
        <v>8</v>
      </c>
      <c r="U5" s="21">
        <v>12</v>
      </c>
      <c r="V5" s="22">
        <v>12</v>
      </c>
      <c r="W5" s="22">
        <v>12</v>
      </c>
      <c r="X5" s="22" t="s">
        <v>107</v>
      </c>
      <c r="Y5" s="22">
        <v>12</v>
      </c>
      <c r="Z5" s="22">
        <v>12</v>
      </c>
      <c r="AA5" s="22">
        <v>12</v>
      </c>
      <c r="AB5" s="21">
        <v>11.5</v>
      </c>
      <c r="AC5" s="22">
        <v>12</v>
      </c>
      <c r="AD5" s="22">
        <v>11.5</v>
      </c>
      <c r="AE5" s="22">
        <v>12</v>
      </c>
      <c r="AF5" s="63">
        <v>11.5</v>
      </c>
      <c r="AG5" s="63" t="s">
        <v>107</v>
      </c>
      <c r="AH5" s="63" t="s">
        <v>107</v>
      </c>
      <c r="AI5" s="16">
        <f>IF(A5="","",COUNTIF(D5:AH6,"&gt;2"))</f>
        <v>24</v>
      </c>
      <c r="AJ5" s="16" cm="1">
        <f t="array" ref="AJ5">SUMPRODUCT(IFERROR((IFERROR(WEEKDAY($D$3:$AH$3,2),999)&lt;6)*D5:AH6,0))</f>
        <v>174</v>
      </c>
      <c r="AK5" s="16" cm="1">
        <f t="array" ref="AK5">SUMPRODUCT((IFERROR(WEEKDAY($D$3:$AH$3,2),999)&lt;6)*D7:AH7)</f>
        <v>0</v>
      </c>
      <c r="AL5" s="16" cm="1">
        <f t="array" ref="AL5">SUMPRODUCT(IFERROR((IFERROR(WEEKDAY($D$3:$AH$3,2),0)&gt;5)*D5:AH7,0))</f>
        <v>95</v>
      </c>
      <c r="AM5" s="16">
        <f>IFERROR(SUM(AJ5:AL7),"")</f>
        <v>269</v>
      </c>
      <c r="AN5" s="16" t="s">
        <v>108</v>
      </c>
      <c r="AO5" s="16" cm="1">
        <f t="array" ref="AO5">SUMPRODUCT((IFERROR((D5:AH5+D6:AH6+D7:AH7),0)&gt;8)*1,IFERROR((D5:AH5+D6:AH6+D7:AH7-8),0))</f>
        <v>82</v>
      </c>
      <c r="AP5" s="16">
        <f>SUM(D5:AH7)-AO5</f>
        <v>187</v>
      </c>
      <c r="AQ5" s="16">
        <f>AM5-AO5-AP5</f>
        <v>0</v>
      </c>
    </row>
    <row r="6" ht="16.5" spans="1:43">
      <c r="A6" s="18"/>
      <c r="B6" s="19"/>
      <c r="C6" s="20" t="s">
        <v>109</v>
      </c>
      <c r="D6" s="21"/>
      <c r="E6" s="21"/>
      <c r="F6" s="21"/>
      <c r="G6" s="21">
        <v>12</v>
      </c>
      <c r="H6" s="21">
        <v>12</v>
      </c>
      <c r="I6" s="22">
        <v>12</v>
      </c>
      <c r="J6" s="22" t="s">
        <v>107</v>
      </c>
      <c r="K6" s="22">
        <v>12</v>
      </c>
      <c r="L6" s="22">
        <v>12</v>
      </c>
      <c r="M6" s="22" t="s">
        <v>107</v>
      </c>
      <c r="N6" s="22">
        <v>12</v>
      </c>
      <c r="O6" s="22">
        <v>12</v>
      </c>
      <c r="P6" s="22">
        <v>11.5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63"/>
      <c r="AG6" s="63"/>
      <c r="AH6" s="63"/>
      <c r="AI6" s="16"/>
      <c r="AJ6" s="16"/>
      <c r="AK6" s="16"/>
      <c r="AL6" s="16"/>
      <c r="AM6" s="16"/>
      <c r="AN6" s="16"/>
      <c r="AO6" s="16"/>
      <c r="AP6" s="16"/>
      <c r="AQ6" s="16"/>
    </row>
    <row r="7" ht="16.5" spans="1:43">
      <c r="A7" s="20" t="s">
        <v>110</v>
      </c>
      <c r="B7" s="19"/>
      <c r="C7" s="20"/>
      <c r="D7" s="22"/>
      <c r="E7" s="21"/>
      <c r="F7" s="21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63"/>
      <c r="AG7" s="63"/>
      <c r="AH7" s="63"/>
      <c r="AI7" s="16"/>
      <c r="AJ7" s="16"/>
      <c r="AK7" s="16"/>
      <c r="AL7" s="16"/>
      <c r="AM7" s="16"/>
      <c r="AN7" s="16"/>
      <c r="AO7" s="16"/>
      <c r="AP7" s="16"/>
      <c r="AQ7" s="16"/>
    </row>
    <row r="8" ht="16.5" spans="1:43">
      <c r="A8" s="23" t="s">
        <v>83</v>
      </c>
      <c r="B8" s="23" t="s">
        <v>78</v>
      </c>
      <c r="C8" s="24" t="s">
        <v>111</v>
      </c>
      <c r="D8" s="25">
        <v>4</v>
      </c>
      <c r="E8" s="26"/>
      <c r="F8" s="26"/>
      <c r="G8" s="25">
        <v>4</v>
      </c>
      <c r="H8" s="26">
        <v>4</v>
      </c>
      <c r="I8" s="25">
        <v>4</v>
      </c>
      <c r="J8" s="25">
        <v>4</v>
      </c>
      <c r="K8" s="25">
        <v>4</v>
      </c>
      <c r="L8" s="25">
        <v>4</v>
      </c>
      <c r="M8" s="26"/>
      <c r="N8" s="25">
        <v>4</v>
      </c>
      <c r="O8" s="55">
        <v>4</v>
      </c>
      <c r="P8" s="25">
        <v>0</v>
      </c>
      <c r="Q8" s="25">
        <v>4</v>
      </c>
      <c r="R8" s="25">
        <v>4</v>
      </c>
      <c r="S8" s="26"/>
      <c r="T8" s="26">
        <v>4</v>
      </c>
      <c r="U8" s="25">
        <v>4</v>
      </c>
      <c r="V8" s="55">
        <v>4</v>
      </c>
      <c r="W8" s="26">
        <v>4</v>
      </c>
      <c r="X8" s="25">
        <v>4</v>
      </c>
      <c r="Y8" s="25">
        <v>4</v>
      </c>
      <c r="Z8" s="26">
        <v>4</v>
      </c>
      <c r="AA8" s="26">
        <v>4</v>
      </c>
      <c r="AB8" s="25">
        <v>4</v>
      </c>
      <c r="AC8" s="25">
        <v>4</v>
      </c>
      <c r="AD8" s="25">
        <v>4</v>
      </c>
      <c r="AE8" s="26">
        <v>4</v>
      </c>
      <c r="AF8" s="26">
        <v>4</v>
      </c>
      <c r="AG8" s="26">
        <v>4</v>
      </c>
      <c r="AH8" s="26">
        <v>4</v>
      </c>
      <c r="AI8" s="16">
        <f>IF(A8="","",COUNTIF(D8:AH9,"&gt;2")/2)</f>
        <v>26</v>
      </c>
      <c r="AJ8" s="16" cm="1">
        <f t="array" ref="AJ8">SUMPRODUCT(IFERROR((IFERROR(WEEKDAY($D$3:$AH$3,2),999)&lt;6)*D8:AH9,0))</f>
        <v>152</v>
      </c>
      <c r="AK8" s="16" cm="1">
        <f t="array" ref="AK8">SUMPRODUCT((IFERROR(WEEKDAY($D$3:$AH$3,2),999)&lt;6)*D10:AH10)</f>
        <v>57.5</v>
      </c>
      <c r="AL8" s="16" cm="1">
        <f t="array" ref="AL8">SUMPRODUCT(IFERROR((IFERROR(WEEKDAY($D$3:$AH$3,2),0)&gt;5)*D8:AH10,0))</f>
        <v>81</v>
      </c>
      <c r="AM8" s="16">
        <f>IFERROR(SUM(AJ8:AL10),"")</f>
        <v>290.5</v>
      </c>
      <c r="AN8" s="16" t="s">
        <v>108</v>
      </c>
      <c r="AO8" s="16" cm="1">
        <f t="array" ref="AO8">SUMPRODUCT((IFERROR((D8:AH8+D9:AH9+D10:AH10),0)&gt;8)*1,IFERROR((D8:AH8+D9:AH9+D10:AH10-8),0))</f>
        <v>77.5</v>
      </c>
      <c r="AP8" s="16">
        <f>SUM(D8:AH10)-AO8</f>
        <v>213</v>
      </c>
      <c r="AQ8" s="16">
        <f>AM8-AO8-AP8</f>
        <v>0</v>
      </c>
    </row>
    <row r="9" ht="16.5" spans="1:43">
      <c r="A9" s="23"/>
      <c r="B9" s="23"/>
      <c r="C9" s="24" t="s">
        <v>112</v>
      </c>
      <c r="D9" s="25">
        <v>4</v>
      </c>
      <c r="E9" s="26"/>
      <c r="F9" s="26"/>
      <c r="G9" s="25">
        <v>4</v>
      </c>
      <c r="H9" s="26">
        <v>4</v>
      </c>
      <c r="I9" s="25">
        <v>4</v>
      </c>
      <c r="J9" s="25">
        <v>4</v>
      </c>
      <c r="K9" s="25">
        <v>4</v>
      </c>
      <c r="L9" s="25">
        <v>4</v>
      </c>
      <c r="M9" s="26"/>
      <c r="N9" s="25">
        <v>4</v>
      </c>
      <c r="O9" s="55">
        <v>4</v>
      </c>
      <c r="P9" s="25">
        <v>4</v>
      </c>
      <c r="Q9" s="25">
        <v>4</v>
      </c>
      <c r="R9" s="25">
        <v>4</v>
      </c>
      <c r="S9" s="26"/>
      <c r="T9" s="26">
        <v>4</v>
      </c>
      <c r="U9" s="25">
        <v>4</v>
      </c>
      <c r="V9" s="55">
        <v>4</v>
      </c>
      <c r="W9" s="26">
        <v>2</v>
      </c>
      <c r="X9" s="25">
        <v>4</v>
      </c>
      <c r="Y9" s="25">
        <v>4</v>
      </c>
      <c r="Z9" s="26">
        <v>4</v>
      </c>
      <c r="AA9" s="26">
        <v>4</v>
      </c>
      <c r="AB9" s="25">
        <v>4</v>
      </c>
      <c r="AC9" s="25">
        <v>4</v>
      </c>
      <c r="AD9" s="25">
        <v>4</v>
      </c>
      <c r="AE9" s="26">
        <v>4</v>
      </c>
      <c r="AF9" s="26">
        <v>4</v>
      </c>
      <c r="AG9" s="26">
        <v>4</v>
      </c>
      <c r="AH9" s="26">
        <v>4</v>
      </c>
      <c r="AI9" s="16"/>
      <c r="AJ9" s="16"/>
      <c r="AK9" s="16"/>
      <c r="AL9" s="16"/>
      <c r="AM9" s="16"/>
      <c r="AN9" s="16"/>
      <c r="AO9" s="16"/>
      <c r="AP9" s="16"/>
      <c r="AQ9" s="16"/>
    </row>
    <row r="10" ht="16.5" spans="1:43">
      <c r="A10" s="27"/>
      <c r="B10" s="23"/>
      <c r="C10" s="28" t="s">
        <v>110</v>
      </c>
      <c r="D10" s="26">
        <v>2</v>
      </c>
      <c r="E10" s="26"/>
      <c r="F10" s="26"/>
      <c r="G10" s="26">
        <v>0.5</v>
      </c>
      <c r="H10" s="26">
        <v>2</v>
      </c>
      <c r="I10" s="25">
        <v>2</v>
      </c>
      <c r="J10" s="25">
        <v>3.5</v>
      </c>
      <c r="K10" s="25">
        <v>3.5</v>
      </c>
      <c r="L10" s="25">
        <v>3.5</v>
      </c>
      <c r="M10" s="26"/>
      <c r="N10" s="26">
        <v>3.5</v>
      </c>
      <c r="O10" s="25">
        <v>7.5</v>
      </c>
      <c r="P10" s="25">
        <v>3</v>
      </c>
      <c r="Q10" s="25">
        <v>0.5</v>
      </c>
      <c r="R10" s="26">
        <v>2.5</v>
      </c>
      <c r="S10" s="26"/>
      <c r="T10" s="26">
        <v>0</v>
      </c>
      <c r="U10" s="25">
        <v>3</v>
      </c>
      <c r="V10" s="25">
        <v>1.5</v>
      </c>
      <c r="W10" s="26">
        <v>0</v>
      </c>
      <c r="X10" s="25">
        <v>4</v>
      </c>
      <c r="Y10" s="25">
        <v>3.5</v>
      </c>
      <c r="Z10" s="26">
        <v>4</v>
      </c>
      <c r="AA10" s="26">
        <v>5.5</v>
      </c>
      <c r="AB10" s="25">
        <v>5</v>
      </c>
      <c r="AC10" s="26">
        <v>3.5</v>
      </c>
      <c r="AD10" s="26">
        <v>3.5</v>
      </c>
      <c r="AE10" s="26">
        <v>5.5</v>
      </c>
      <c r="AF10" s="26">
        <v>4</v>
      </c>
      <c r="AG10" s="26">
        <v>2.5</v>
      </c>
      <c r="AH10" s="26">
        <v>1</v>
      </c>
      <c r="AI10" s="16"/>
      <c r="AJ10" s="16"/>
      <c r="AK10" s="16"/>
      <c r="AL10" s="16"/>
      <c r="AM10" s="16"/>
      <c r="AN10" s="16"/>
      <c r="AO10" s="16"/>
      <c r="AP10" s="16"/>
      <c r="AQ10" s="16"/>
    </row>
    <row r="11" ht="16.5" spans="1:43">
      <c r="A11" s="23" t="s">
        <v>84</v>
      </c>
      <c r="B11" s="23" t="s">
        <v>78</v>
      </c>
      <c r="C11" s="24" t="s">
        <v>111</v>
      </c>
      <c r="D11" s="25">
        <v>4</v>
      </c>
      <c r="E11" s="26"/>
      <c r="F11" s="26"/>
      <c r="G11" s="25">
        <v>4</v>
      </c>
      <c r="H11" s="25">
        <v>4</v>
      </c>
      <c r="I11" s="26">
        <v>4</v>
      </c>
      <c r="J11" s="25">
        <v>4</v>
      </c>
      <c r="K11" s="25">
        <v>4</v>
      </c>
      <c r="L11" s="26">
        <v>4</v>
      </c>
      <c r="M11" s="26"/>
      <c r="N11" s="25">
        <v>4</v>
      </c>
      <c r="O11" s="25">
        <v>4</v>
      </c>
      <c r="P11" s="25">
        <v>4</v>
      </c>
      <c r="Q11" s="25">
        <v>4</v>
      </c>
      <c r="R11" s="25">
        <v>4</v>
      </c>
      <c r="S11" s="26">
        <v>4</v>
      </c>
      <c r="T11" s="26"/>
      <c r="U11" s="25">
        <v>4</v>
      </c>
      <c r="V11" s="55">
        <v>4</v>
      </c>
      <c r="W11" s="26">
        <v>4</v>
      </c>
      <c r="X11" s="25">
        <v>4</v>
      </c>
      <c r="Y11" s="25">
        <v>4</v>
      </c>
      <c r="Z11" s="26"/>
      <c r="AA11" s="26">
        <v>4</v>
      </c>
      <c r="AB11" s="25">
        <v>4</v>
      </c>
      <c r="AC11" s="25">
        <v>4</v>
      </c>
      <c r="AD11" s="25">
        <v>4</v>
      </c>
      <c r="AE11" s="26">
        <v>4</v>
      </c>
      <c r="AF11" s="26">
        <v>4</v>
      </c>
      <c r="AG11" s="26">
        <v>4</v>
      </c>
      <c r="AH11" s="26">
        <v>4</v>
      </c>
      <c r="AI11" s="16">
        <f>IF(A11="","",COUNTIF(D11:AH12,"&gt;2")/2)</f>
        <v>26.5</v>
      </c>
      <c r="AJ11" s="16" cm="1">
        <f t="array" ref="AJ11">SUMPRODUCT(IFERROR((IFERROR(WEEKDAY($D$3:$AH$3,2),999)&lt;6)*D11:AH12,0))</f>
        <v>148</v>
      </c>
      <c r="AK11" s="16" cm="1">
        <f t="array" ref="AK11">SUMPRODUCT((IFERROR(WEEKDAY($D$3:$AH$3,2),999)&lt;6)*D13:AH13)</f>
        <v>58</v>
      </c>
      <c r="AL11" s="16" cm="1">
        <f t="array" ref="AL11">SUMPRODUCT(IFERROR((IFERROR(WEEKDAY($D$3:$AH$3,2),0)&gt;5)*D11:AH13,0))</f>
        <v>88.5</v>
      </c>
      <c r="AM11" s="16">
        <f>IFERROR(SUM(AJ11:AL13),"")</f>
        <v>294.5</v>
      </c>
      <c r="AN11" s="16" t="s">
        <v>108</v>
      </c>
      <c r="AO11" s="16" cm="1">
        <f t="array" ref="AO11">SUMPRODUCT((IFERROR((D11:AH11+D12:AH12+D13:AH13),0)&gt;8)*1,IFERROR((D11:AH11+D12:AH12+D13:AH13-8),0))</f>
        <v>78.5</v>
      </c>
      <c r="AP11" s="16">
        <f>SUM(D11:AH13)-AO11</f>
        <v>216</v>
      </c>
      <c r="AQ11" s="16">
        <f>AM11-AO11-AP11</f>
        <v>0</v>
      </c>
    </row>
    <row r="12" ht="16.5" spans="1:43">
      <c r="A12" s="23"/>
      <c r="B12" s="23"/>
      <c r="C12" s="24" t="s">
        <v>112</v>
      </c>
      <c r="D12" s="25">
        <v>4</v>
      </c>
      <c r="E12" s="26"/>
      <c r="F12" s="26"/>
      <c r="G12" s="25">
        <v>4</v>
      </c>
      <c r="H12" s="25">
        <v>4</v>
      </c>
      <c r="I12" s="26">
        <v>4</v>
      </c>
      <c r="J12" s="25">
        <v>4</v>
      </c>
      <c r="K12" s="25">
        <v>4</v>
      </c>
      <c r="L12" s="26">
        <v>4</v>
      </c>
      <c r="M12" s="26"/>
      <c r="N12" s="25">
        <v>4</v>
      </c>
      <c r="O12" s="25">
        <v>4</v>
      </c>
      <c r="P12" s="25">
        <v>4</v>
      </c>
      <c r="Q12" s="25">
        <v>4</v>
      </c>
      <c r="R12" s="25">
        <v>4</v>
      </c>
      <c r="S12" s="26">
        <v>4</v>
      </c>
      <c r="T12" s="26"/>
      <c r="U12" s="25">
        <v>4</v>
      </c>
      <c r="V12" s="55">
        <v>4</v>
      </c>
      <c r="W12" s="26">
        <v>4</v>
      </c>
      <c r="X12" s="25">
        <v>4</v>
      </c>
      <c r="Y12" s="25">
        <v>4</v>
      </c>
      <c r="Z12" s="26">
        <v>4</v>
      </c>
      <c r="AA12" s="26">
        <v>4</v>
      </c>
      <c r="AB12" s="25">
        <v>4</v>
      </c>
      <c r="AC12" s="25">
        <v>4</v>
      </c>
      <c r="AD12" s="25">
        <v>4</v>
      </c>
      <c r="AE12" s="26">
        <v>4</v>
      </c>
      <c r="AF12" s="26">
        <v>4</v>
      </c>
      <c r="AG12" s="26">
        <v>4</v>
      </c>
      <c r="AH12" s="26">
        <v>4</v>
      </c>
      <c r="AI12" s="16"/>
      <c r="AJ12" s="16"/>
      <c r="AK12" s="16"/>
      <c r="AL12" s="16"/>
      <c r="AM12" s="16"/>
      <c r="AN12" s="16"/>
      <c r="AO12" s="16"/>
      <c r="AP12" s="16"/>
      <c r="AQ12" s="16"/>
    </row>
    <row r="13" ht="16.5" spans="1:43">
      <c r="A13" s="27"/>
      <c r="B13" s="23"/>
      <c r="C13" s="28" t="s">
        <v>110</v>
      </c>
      <c r="D13" s="26">
        <v>2</v>
      </c>
      <c r="E13" s="26"/>
      <c r="F13" s="26"/>
      <c r="G13" s="26">
        <v>0.5</v>
      </c>
      <c r="H13" s="25">
        <v>2</v>
      </c>
      <c r="I13" s="26">
        <v>3.5</v>
      </c>
      <c r="J13" s="25">
        <v>3.5</v>
      </c>
      <c r="K13" s="25">
        <v>2</v>
      </c>
      <c r="L13" s="26">
        <v>1</v>
      </c>
      <c r="M13" s="26"/>
      <c r="N13" s="26">
        <v>1</v>
      </c>
      <c r="O13" s="25">
        <v>3.5</v>
      </c>
      <c r="P13" s="25">
        <v>3.5</v>
      </c>
      <c r="Q13" s="26">
        <v>3.5</v>
      </c>
      <c r="R13" s="26">
        <v>3</v>
      </c>
      <c r="S13" s="26">
        <v>3.5</v>
      </c>
      <c r="T13" s="26"/>
      <c r="U13" s="25">
        <v>4.5</v>
      </c>
      <c r="V13" s="25">
        <v>1.5</v>
      </c>
      <c r="W13" s="26">
        <v>3.5</v>
      </c>
      <c r="X13" s="25">
        <v>4</v>
      </c>
      <c r="Y13" s="25">
        <v>3.5</v>
      </c>
      <c r="Z13" s="26">
        <v>7</v>
      </c>
      <c r="AA13" s="26">
        <v>5.5</v>
      </c>
      <c r="AB13" s="25">
        <v>5</v>
      </c>
      <c r="AC13" s="26">
        <v>3.5</v>
      </c>
      <c r="AD13" s="26">
        <v>3.5</v>
      </c>
      <c r="AE13" s="26">
        <v>1</v>
      </c>
      <c r="AF13" s="26">
        <v>4</v>
      </c>
      <c r="AG13" s="26">
        <v>2.5</v>
      </c>
      <c r="AH13" s="26">
        <v>1</v>
      </c>
      <c r="AI13" s="16"/>
      <c r="AJ13" s="16"/>
      <c r="AK13" s="16"/>
      <c r="AL13" s="16"/>
      <c r="AM13" s="16"/>
      <c r="AN13" s="16"/>
      <c r="AO13" s="16"/>
      <c r="AP13" s="16"/>
      <c r="AQ13" s="16"/>
    </row>
    <row r="14" ht="16.5" spans="1:43">
      <c r="A14" s="29" t="s">
        <v>79</v>
      </c>
      <c r="B14" s="23" t="s">
        <v>78</v>
      </c>
      <c r="C14" s="30" t="s">
        <v>111</v>
      </c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59"/>
      <c r="V14" s="31"/>
      <c r="W14" s="31">
        <v>4</v>
      </c>
      <c r="X14" s="31">
        <v>4</v>
      </c>
      <c r="Y14" s="31">
        <v>4</v>
      </c>
      <c r="Z14" s="31">
        <v>4</v>
      </c>
      <c r="AA14" s="31"/>
      <c r="AB14" s="31"/>
      <c r="AC14" s="59"/>
      <c r="AD14" s="31"/>
      <c r="AE14" s="59"/>
      <c r="AF14" s="31"/>
      <c r="AG14" s="31"/>
      <c r="AH14" s="31"/>
      <c r="AI14" s="16">
        <f>IF(A14="","",COUNTIF(D14:AH15,"&gt;2")/2)</f>
        <v>4</v>
      </c>
      <c r="AJ14" s="16" cm="1">
        <f t="array" ref="AJ14">SUMPRODUCT(IFERROR((IFERROR(WEEKDAY($D$3:$AH$3,2),999)&lt;6)*D14:AH15,0))</f>
        <v>24</v>
      </c>
      <c r="AK14" s="16" cm="1">
        <f t="array" ref="AK14">SUMPRODUCT((IFERROR(WEEKDAY($D$3:$AH$3,2),999)&lt;6)*D16:AH16)</f>
        <v>8.5</v>
      </c>
      <c r="AL14" s="16" cm="1">
        <f t="array" ref="AL14">SUMPRODUCT(IFERROR((IFERROR(WEEKDAY($D$3:$AH$3,2),0)&gt;5)*D14:AH16,0))</f>
        <v>10</v>
      </c>
      <c r="AM14" s="16">
        <f>IFERROR(SUM(AJ14:AL16),"")</f>
        <v>42.5</v>
      </c>
      <c r="AN14" s="16" t="s">
        <v>108</v>
      </c>
      <c r="AO14" s="16" cm="1">
        <f t="array" ref="AO14">SUMPRODUCT((IFERROR((D14:AH14+D15:AH15+D16:AH16),0)&gt;8)*1,IFERROR((D14:AH14+D15:AH15+D16:AH16-8),0))</f>
        <v>10.5</v>
      </c>
      <c r="AP14" s="16">
        <f>SUM(D14:AH16)-AO14</f>
        <v>32</v>
      </c>
      <c r="AQ14" s="16">
        <f>AM14-AO14-AP14</f>
        <v>0</v>
      </c>
    </row>
    <row r="15" ht="16.5" spans="1:43">
      <c r="A15" s="32"/>
      <c r="B15" s="23"/>
      <c r="C15" s="30" t="s">
        <v>112</v>
      </c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59"/>
      <c r="V15" s="31"/>
      <c r="W15" s="31">
        <v>4</v>
      </c>
      <c r="X15" s="31">
        <v>4</v>
      </c>
      <c r="Y15" s="31">
        <v>4</v>
      </c>
      <c r="Z15" s="31">
        <v>4</v>
      </c>
      <c r="AA15" s="31"/>
      <c r="AB15" s="31"/>
      <c r="AC15" s="59"/>
      <c r="AD15" s="31"/>
      <c r="AE15" s="59"/>
      <c r="AF15" s="31"/>
      <c r="AG15" s="31"/>
      <c r="AH15" s="31"/>
      <c r="AI15" s="16"/>
      <c r="AJ15" s="16"/>
      <c r="AK15" s="16"/>
      <c r="AL15" s="16"/>
      <c r="AM15" s="16"/>
      <c r="AN15" s="16"/>
      <c r="AO15" s="16"/>
      <c r="AP15" s="16"/>
      <c r="AQ15" s="16"/>
    </row>
    <row r="16" ht="16.5" spans="1:43">
      <c r="A16" s="32"/>
      <c r="B16" s="23"/>
      <c r="C16" s="33" t="s">
        <v>110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59"/>
      <c r="V16" s="31"/>
      <c r="W16" s="31">
        <v>2</v>
      </c>
      <c r="X16" s="31">
        <v>2.5</v>
      </c>
      <c r="Y16" s="31">
        <v>2.5</v>
      </c>
      <c r="Z16" s="31">
        <v>3.5</v>
      </c>
      <c r="AA16" s="31"/>
      <c r="AB16" s="31"/>
      <c r="AC16" s="59"/>
      <c r="AD16" s="31"/>
      <c r="AE16" s="59"/>
      <c r="AF16" s="31"/>
      <c r="AG16" s="31"/>
      <c r="AH16" s="31"/>
      <c r="AI16" s="16"/>
      <c r="AJ16" s="16"/>
      <c r="AK16" s="16"/>
      <c r="AL16" s="16"/>
      <c r="AM16" s="16"/>
      <c r="AN16" s="16"/>
      <c r="AO16" s="16"/>
      <c r="AP16" s="16"/>
      <c r="AQ16" s="16"/>
    </row>
    <row r="17" ht="16.5" spans="1:43">
      <c r="A17" s="27" t="s">
        <v>80</v>
      </c>
      <c r="B17" s="23" t="s">
        <v>78</v>
      </c>
      <c r="C17" s="24" t="s">
        <v>111</v>
      </c>
      <c r="D17" s="26"/>
      <c r="E17" s="26"/>
      <c r="F17" s="26"/>
      <c r="G17" s="34"/>
      <c r="H17" s="25"/>
      <c r="I17" s="26"/>
      <c r="J17" s="26"/>
      <c r="K17" s="25"/>
      <c r="L17" s="25"/>
      <c r="M17" s="26"/>
      <c r="N17" s="34"/>
      <c r="O17" s="26"/>
      <c r="P17" s="26"/>
      <c r="Q17" s="34"/>
      <c r="R17" s="26"/>
      <c r="S17" s="26"/>
      <c r="T17" s="26"/>
      <c r="U17" s="60"/>
      <c r="V17" s="26"/>
      <c r="W17" s="26">
        <v>4</v>
      </c>
      <c r="X17" s="26">
        <v>4</v>
      </c>
      <c r="Y17" s="26">
        <v>4</v>
      </c>
      <c r="Z17" s="26">
        <v>4</v>
      </c>
      <c r="AA17" s="26">
        <v>4</v>
      </c>
      <c r="AB17" s="26"/>
      <c r="AC17" s="60">
        <v>4</v>
      </c>
      <c r="AD17" s="26"/>
      <c r="AE17" s="60">
        <v>4</v>
      </c>
      <c r="AF17" s="26"/>
      <c r="AG17" s="26">
        <v>2</v>
      </c>
      <c r="AH17" s="26">
        <v>1.5</v>
      </c>
      <c r="AI17" s="16">
        <f>IF(A17="","",COUNTIF(D17:AH18,"&gt;2")/2)</f>
        <v>8.5</v>
      </c>
      <c r="AJ17" s="16" cm="1">
        <f t="array" ref="AJ17">SUMPRODUCT(IFERROR((IFERROR(WEEKDAY($D$3:$AH$3,2),999)&lt;6)*D17:AH18,0))</f>
        <v>55</v>
      </c>
      <c r="AK17" s="16" cm="1">
        <f t="array" ref="AK17">SUMPRODUCT((IFERROR(WEEKDAY($D$3:$AH$3,2),999)&lt;6)*D19:AH19)</f>
        <v>21.5</v>
      </c>
      <c r="AL17" s="16" cm="1">
        <f t="array" ref="AL17">SUMPRODUCT(IFERROR((IFERROR(WEEKDAY($D$3:$AH$3,2),0)&gt;5)*D17:AH19,0))</f>
        <v>29</v>
      </c>
      <c r="AM17" s="16">
        <f>IFERROR(SUM(AJ17:AL19),"")</f>
        <v>105.5</v>
      </c>
      <c r="AN17" s="16" t="s">
        <v>108</v>
      </c>
      <c r="AO17" s="16" cm="1">
        <f t="array" ref="AO17">SUMPRODUCT((IFERROR((D17:AH17+D18:AH18+D19:AH19),0)&gt;8)*1,IFERROR((D17:AH17+D18:AH18+D19:AH19-8),0))</f>
        <v>21</v>
      </c>
      <c r="AP17" s="16">
        <f>SUM(D17:AH19)-AO17</f>
        <v>84.5</v>
      </c>
      <c r="AQ17" s="16">
        <f>AM17-AO17-AP17</f>
        <v>0</v>
      </c>
    </row>
    <row r="18" ht="16.5" spans="1:43">
      <c r="A18" s="35"/>
      <c r="B18" s="23"/>
      <c r="C18" s="24" t="s">
        <v>112</v>
      </c>
      <c r="D18" s="26"/>
      <c r="E18" s="26"/>
      <c r="F18" s="26"/>
      <c r="G18" s="34"/>
      <c r="H18" s="25"/>
      <c r="I18" s="26"/>
      <c r="J18" s="26"/>
      <c r="K18" s="25"/>
      <c r="L18" s="25"/>
      <c r="M18" s="26"/>
      <c r="N18" s="34"/>
      <c r="O18" s="26"/>
      <c r="P18" s="26"/>
      <c r="Q18" s="34"/>
      <c r="R18" s="26"/>
      <c r="S18" s="26"/>
      <c r="T18" s="26"/>
      <c r="U18" s="60"/>
      <c r="V18" s="26"/>
      <c r="W18" s="26">
        <v>4</v>
      </c>
      <c r="X18" s="26">
        <v>4</v>
      </c>
      <c r="Y18" s="26">
        <v>4</v>
      </c>
      <c r="Z18" s="26">
        <v>4</v>
      </c>
      <c r="AA18" s="26">
        <v>4</v>
      </c>
      <c r="AB18" s="26">
        <v>3.5</v>
      </c>
      <c r="AC18" s="60">
        <v>4</v>
      </c>
      <c r="AD18" s="26">
        <v>1.5</v>
      </c>
      <c r="AE18" s="60">
        <v>4</v>
      </c>
      <c r="AF18" s="26"/>
      <c r="AG18" s="26">
        <v>4</v>
      </c>
      <c r="AH18" s="26">
        <v>4</v>
      </c>
      <c r="AI18" s="16"/>
      <c r="AJ18" s="16"/>
      <c r="AK18" s="16"/>
      <c r="AL18" s="16"/>
      <c r="AM18" s="16"/>
      <c r="AN18" s="16"/>
      <c r="AO18" s="16"/>
      <c r="AP18" s="16"/>
      <c r="AQ18" s="16"/>
    </row>
    <row r="19" ht="16.5" spans="1:43">
      <c r="A19" s="35"/>
      <c r="B19" s="23"/>
      <c r="C19" s="28" t="s">
        <v>110</v>
      </c>
      <c r="D19" s="26"/>
      <c r="E19" s="26"/>
      <c r="F19" s="26"/>
      <c r="G19" s="34"/>
      <c r="H19" s="25"/>
      <c r="I19" s="26"/>
      <c r="J19" s="26"/>
      <c r="K19" s="25"/>
      <c r="L19" s="25"/>
      <c r="M19" s="26"/>
      <c r="N19" s="34"/>
      <c r="O19" s="26"/>
      <c r="P19" s="26"/>
      <c r="Q19" s="34"/>
      <c r="R19" s="26"/>
      <c r="S19" s="26"/>
      <c r="T19" s="26"/>
      <c r="U19" s="60"/>
      <c r="V19" s="26"/>
      <c r="W19" s="26">
        <v>2</v>
      </c>
      <c r="X19" s="26">
        <v>2.5</v>
      </c>
      <c r="Y19" s="26">
        <v>2.5</v>
      </c>
      <c r="Z19" s="26">
        <v>1</v>
      </c>
      <c r="AA19" s="26">
        <v>2.5</v>
      </c>
      <c r="AB19" s="26">
        <v>4.5</v>
      </c>
      <c r="AC19" s="60">
        <v>5</v>
      </c>
      <c r="AD19" s="26">
        <v>4.5</v>
      </c>
      <c r="AE19" s="60">
        <v>5.5</v>
      </c>
      <c r="AF19" s="26"/>
      <c r="AG19" s="26">
        <v>2</v>
      </c>
      <c r="AH19" s="26">
        <v>1</v>
      </c>
      <c r="AI19" s="16"/>
      <c r="AJ19" s="16"/>
      <c r="AK19" s="16"/>
      <c r="AL19" s="16"/>
      <c r="AM19" s="16"/>
      <c r="AN19" s="16"/>
      <c r="AO19" s="16"/>
      <c r="AP19" s="16"/>
      <c r="AQ19" s="16"/>
    </row>
    <row r="20" ht="16.5" spans="1:43">
      <c r="A20" s="27" t="s">
        <v>81</v>
      </c>
      <c r="B20" s="23" t="s">
        <v>78</v>
      </c>
      <c r="C20" s="24" t="s">
        <v>111</v>
      </c>
      <c r="D20" s="26"/>
      <c r="E20" s="26"/>
      <c r="F20" s="26"/>
      <c r="G20" s="34"/>
      <c r="H20" s="25"/>
      <c r="I20" s="26"/>
      <c r="J20" s="26"/>
      <c r="K20" s="25"/>
      <c r="L20" s="25"/>
      <c r="M20" s="26"/>
      <c r="N20" s="34"/>
      <c r="O20" s="26"/>
      <c r="P20" s="26"/>
      <c r="Q20" s="34"/>
      <c r="R20" s="26"/>
      <c r="S20" s="26"/>
      <c r="T20" s="26"/>
      <c r="U20" s="60"/>
      <c r="V20" s="26"/>
      <c r="W20" s="26"/>
      <c r="X20" s="26"/>
      <c r="Y20" s="26"/>
      <c r="Z20" s="26"/>
      <c r="AA20" s="26"/>
      <c r="AB20" s="26"/>
      <c r="AC20" s="60"/>
      <c r="AD20" s="26"/>
      <c r="AE20" s="60">
        <v>3.5</v>
      </c>
      <c r="AF20" s="34">
        <v>4</v>
      </c>
      <c r="AG20" s="26">
        <v>4</v>
      </c>
      <c r="AH20" s="26">
        <v>4</v>
      </c>
      <c r="AI20" s="16">
        <f>IF(A20="","",COUNTIF(D20:AH21,"&gt;2")/2)</f>
        <v>3.5</v>
      </c>
      <c r="AJ20" s="16" cm="1">
        <f t="array" ref="AJ20">SUMPRODUCT(IFERROR((IFERROR(WEEKDAY($D$3:$AH$3,2),999)&lt;6)*D20:AH21,0))</f>
        <v>28</v>
      </c>
      <c r="AK20" s="16" cm="1">
        <f t="array" ref="AK20">SUMPRODUCT((IFERROR(WEEKDAY($D$3:$AH$3,2),999)&lt;6)*D22:AH22)</f>
        <v>11</v>
      </c>
      <c r="AL20" s="16" cm="1">
        <f t="array" ref="AL20">SUMPRODUCT(IFERROR((IFERROR(WEEKDAY($D$3:$AH$3,2),0)&gt;5)*D20:AH22,0))</f>
        <v>0</v>
      </c>
      <c r="AM20" s="16">
        <f>IFERROR(SUM(AJ20:AL22),"")</f>
        <v>39</v>
      </c>
      <c r="AN20" s="16" t="s">
        <v>108</v>
      </c>
      <c r="AO20" s="16" cm="1">
        <f t="array" ref="AO20">SUMPRODUCT((IFERROR((D20:AH20+D21:AH21+D22:AH22),0)&gt;8)*1,IFERROR((D20:AH20+D21:AH21+D22:AH22-8),0))</f>
        <v>10.5</v>
      </c>
      <c r="AP20" s="16">
        <f>SUM(D20:AH22)-AO20</f>
        <v>28.5</v>
      </c>
      <c r="AQ20" s="16">
        <f>AM20-AO20-AP20</f>
        <v>0</v>
      </c>
    </row>
    <row r="21" ht="16.5" spans="1:43">
      <c r="A21" s="35"/>
      <c r="B21" s="23"/>
      <c r="C21" s="24" t="s">
        <v>112</v>
      </c>
      <c r="D21" s="26"/>
      <c r="E21" s="26"/>
      <c r="F21" s="26"/>
      <c r="G21" s="34"/>
      <c r="H21" s="25"/>
      <c r="I21" s="26"/>
      <c r="J21" s="26"/>
      <c r="K21" s="25"/>
      <c r="L21" s="25"/>
      <c r="M21" s="26"/>
      <c r="N21" s="34"/>
      <c r="O21" s="26"/>
      <c r="P21" s="26"/>
      <c r="Q21" s="34"/>
      <c r="R21" s="26"/>
      <c r="S21" s="26"/>
      <c r="T21" s="26"/>
      <c r="U21" s="60"/>
      <c r="V21" s="26"/>
      <c r="W21" s="26"/>
      <c r="X21" s="26"/>
      <c r="Y21" s="26"/>
      <c r="Z21" s="26"/>
      <c r="AA21" s="26"/>
      <c r="AB21" s="26"/>
      <c r="AC21" s="60"/>
      <c r="AD21" s="26"/>
      <c r="AE21" s="60">
        <v>4</v>
      </c>
      <c r="AF21" s="34">
        <v>4</v>
      </c>
      <c r="AG21" s="26">
        <v>4</v>
      </c>
      <c r="AH21" s="26">
        <v>0.5</v>
      </c>
      <c r="AI21" s="16"/>
      <c r="AJ21" s="16"/>
      <c r="AK21" s="16"/>
      <c r="AL21" s="16"/>
      <c r="AM21" s="16"/>
      <c r="AN21" s="16"/>
      <c r="AO21" s="16"/>
      <c r="AP21" s="16"/>
      <c r="AQ21" s="16"/>
    </row>
    <row r="22" ht="16.5" spans="1:43">
      <c r="A22" s="35"/>
      <c r="B22" s="23"/>
      <c r="C22" s="28" t="s">
        <v>110</v>
      </c>
      <c r="D22" s="26"/>
      <c r="E22" s="26"/>
      <c r="F22" s="26"/>
      <c r="G22" s="34"/>
      <c r="H22" s="25"/>
      <c r="I22" s="26"/>
      <c r="J22" s="26"/>
      <c r="K22" s="25"/>
      <c r="L22" s="25"/>
      <c r="M22" s="26"/>
      <c r="N22" s="34"/>
      <c r="O22" s="26"/>
      <c r="P22" s="26"/>
      <c r="Q22" s="34"/>
      <c r="R22" s="26"/>
      <c r="S22" s="26"/>
      <c r="T22" s="26"/>
      <c r="U22" s="60"/>
      <c r="V22" s="26"/>
      <c r="W22" s="26"/>
      <c r="X22" s="26"/>
      <c r="Y22" s="26"/>
      <c r="Z22" s="26"/>
      <c r="AA22" s="26"/>
      <c r="AB22" s="26"/>
      <c r="AC22" s="60"/>
      <c r="AD22" s="26"/>
      <c r="AE22" s="60">
        <v>5.5</v>
      </c>
      <c r="AF22" s="34">
        <v>3.5</v>
      </c>
      <c r="AG22" s="26">
        <v>2</v>
      </c>
      <c r="AH22" s="26"/>
      <c r="AI22" s="16"/>
      <c r="AJ22" s="16"/>
      <c r="AK22" s="16"/>
      <c r="AL22" s="16"/>
      <c r="AM22" s="16"/>
      <c r="AN22" s="16"/>
      <c r="AO22" s="16"/>
      <c r="AP22" s="16"/>
      <c r="AQ22" s="16"/>
    </row>
    <row r="23" ht="16.5" spans="1:43">
      <c r="A23" s="27" t="s">
        <v>82</v>
      </c>
      <c r="B23" s="23" t="s">
        <v>78</v>
      </c>
      <c r="C23" s="24" t="s">
        <v>111</v>
      </c>
      <c r="D23" s="26"/>
      <c r="E23" s="26"/>
      <c r="F23" s="26"/>
      <c r="G23" s="34"/>
      <c r="H23" s="25"/>
      <c r="I23" s="26"/>
      <c r="J23" s="26"/>
      <c r="K23" s="25"/>
      <c r="L23" s="25"/>
      <c r="M23" s="26"/>
      <c r="N23" s="34"/>
      <c r="O23" s="26"/>
      <c r="P23" s="26"/>
      <c r="Q23" s="34"/>
      <c r="R23" s="26"/>
      <c r="S23" s="26"/>
      <c r="T23" s="26"/>
      <c r="U23" s="60"/>
      <c r="V23" s="26"/>
      <c r="W23" s="26"/>
      <c r="X23" s="26"/>
      <c r="Y23" s="26"/>
      <c r="Z23" s="26"/>
      <c r="AA23" s="26"/>
      <c r="AB23" s="26"/>
      <c r="AC23" s="60"/>
      <c r="AD23" s="26"/>
      <c r="AE23" s="60"/>
      <c r="AF23" s="34">
        <v>2.5</v>
      </c>
      <c r="AG23" s="26">
        <v>4</v>
      </c>
      <c r="AH23" s="26">
        <v>4</v>
      </c>
      <c r="AI23" s="16">
        <f>IF(A23="","",COUNTIF(D23:AH24,"&gt;2")/2)</f>
        <v>2.5</v>
      </c>
      <c r="AJ23" s="16" cm="1">
        <f t="array" ref="AJ23">SUMPRODUCT(IFERROR((IFERROR(WEEKDAY($D$3:$AH$3,2),999)&lt;6)*D23:AH24,0))</f>
        <v>18.5</v>
      </c>
      <c r="AK23" s="16" cm="1">
        <f t="array" ref="AK23">SUMPRODUCT((IFERROR(WEEKDAY($D$3:$AH$3,2),999)&lt;6)*D25:AH25)</f>
        <v>6</v>
      </c>
      <c r="AL23" s="16" cm="1">
        <f t="array" ref="AL23">SUMPRODUCT(IFERROR((IFERROR(WEEKDAY($D$3:$AH$3,2),0)&gt;5)*D23:AH25,0))</f>
        <v>0</v>
      </c>
      <c r="AM23" s="16">
        <f>IFERROR(SUM(AJ23:AL25),"")</f>
        <v>24.5</v>
      </c>
      <c r="AN23" s="16" t="s">
        <v>108</v>
      </c>
      <c r="AO23" s="16" cm="1">
        <f t="array" ref="AO23">SUMPRODUCT((IFERROR((D23:AH23+D24:AH24+D25:AH25),0)&gt;8)*1,IFERROR((D23:AH23+D24:AH24+D25:AH25-8),0))</f>
        <v>3</v>
      </c>
      <c r="AP23" s="16">
        <f>SUM(D23:AH25)-AO23</f>
        <v>21.5</v>
      </c>
      <c r="AQ23" s="16">
        <f>AM23-AO23-AP23</f>
        <v>0</v>
      </c>
    </row>
    <row r="24" ht="16.5" spans="1:43">
      <c r="A24" s="35"/>
      <c r="B24" s="23"/>
      <c r="C24" s="24" t="s">
        <v>112</v>
      </c>
      <c r="D24" s="26"/>
      <c r="E24" s="26"/>
      <c r="F24" s="26"/>
      <c r="G24" s="34"/>
      <c r="H24" s="25"/>
      <c r="I24" s="26"/>
      <c r="J24" s="26"/>
      <c r="K24" s="25"/>
      <c r="L24" s="25"/>
      <c r="M24" s="26"/>
      <c r="N24" s="34"/>
      <c r="O24" s="26"/>
      <c r="P24" s="26"/>
      <c r="Q24" s="34"/>
      <c r="R24" s="26"/>
      <c r="S24" s="26"/>
      <c r="T24" s="26"/>
      <c r="U24" s="60"/>
      <c r="V24" s="26"/>
      <c r="W24" s="26"/>
      <c r="X24" s="26"/>
      <c r="Y24" s="26"/>
      <c r="Z24" s="26"/>
      <c r="AA24" s="26"/>
      <c r="AB24" s="26"/>
      <c r="AC24" s="60"/>
      <c r="AD24" s="26"/>
      <c r="AE24" s="60"/>
      <c r="AF24" s="26"/>
      <c r="AG24" s="26">
        <v>4</v>
      </c>
      <c r="AH24" s="26">
        <v>4</v>
      </c>
      <c r="AI24" s="16"/>
      <c r="AJ24" s="16"/>
      <c r="AK24" s="16"/>
      <c r="AL24" s="16"/>
      <c r="AM24" s="16"/>
      <c r="AN24" s="16"/>
      <c r="AO24" s="16"/>
      <c r="AP24" s="16"/>
      <c r="AQ24" s="16"/>
    </row>
    <row r="25" ht="16.5" spans="1:43">
      <c r="A25" s="35"/>
      <c r="B25" s="23"/>
      <c r="C25" s="28" t="s">
        <v>110</v>
      </c>
      <c r="D25" s="26"/>
      <c r="E25" s="26"/>
      <c r="F25" s="26"/>
      <c r="G25" s="34"/>
      <c r="H25" s="25"/>
      <c r="I25" s="26"/>
      <c r="J25" s="26"/>
      <c r="K25" s="25"/>
      <c r="L25" s="25"/>
      <c r="M25" s="26"/>
      <c r="N25" s="34"/>
      <c r="O25" s="26"/>
      <c r="P25" s="26"/>
      <c r="Q25" s="34"/>
      <c r="R25" s="26"/>
      <c r="S25" s="26"/>
      <c r="T25" s="26"/>
      <c r="U25" s="60"/>
      <c r="V25" s="26"/>
      <c r="W25" s="26"/>
      <c r="X25" s="26"/>
      <c r="Y25" s="26"/>
      <c r="Z25" s="26"/>
      <c r="AA25" s="26"/>
      <c r="AB25" s="26"/>
      <c r="AC25" s="60"/>
      <c r="AD25" s="26"/>
      <c r="AE25" s="60"/>
      <c r="AF25" s="34">
        <v>3</v>
      </c>
      <c r="AG25" s="26">
        <v>2</v>
      </c>
      <c r="AH25" s="26">
        <v>1</v>
      </c>
      <c r="AI25" s="16"/>
      <c r="AJ25" s="16"/>
      <c r="AK25" s="16"/>
      <c r="AL25" s="16"/>
      <c r="AM25" s="16"/>
      <c r="AN25" s="16"/>
      <c r="AO25" s="16"/>
      <c r="AP25" s="16"/>
      <c r="AQ25" s="16"/>
    </row>
    <row r="26" ht="20.25" spans="1:43">
      <c r="A26" s="36" t="s">
        <v>24</v>
      </c>
      <c r="B26" s="37" t="s">
        <v>23</v>
      </c>
      <c r="C26" s="38" t="s">
        <v>111</v>
      </c>
      <c r="D26" s="39"/>
      <c r="E26" s="39"/>
      <c r="F26" s="39"/>
      <c r="G26" s="39"/>
      <c r="H26" s="39"/>
      <c r="I26" s="39"/>
      <c r="J26" s="39">
        <v>4</v>
      </c>
      <c r="K26" s="39">
        <v>4</v>
      </c>
      <c r="L26" s="39">
        <v>4</v>
      </c>
      <c r="M26" s="39">
        <v>4</v>
      </c>
      <c r="N26" s="39">
        <v>4</v>
      </c>
      <c r="O26" s="39">
        <v>4</v>
      </c>
      <c r="P26" s="39">
        <v>4</v>
      </c>
      <c r="Q26" s="39">
        <v>4</v>
      </c>
      <c r="R26" s="39">
        <v>4</v>
      </c>
      <c r="S26" s="39">
        <v>4</v>
      </c>
      <c r="T26" s="39">
        <v>4</v>
      </c>
      <c r="U26" s="39">
        <v>4</v>
      </c>
      <c r="V26" s="39">
        <v>4</v>
      </c>
      <c r="W26" s="39">
        <v>4</v>
      </c>
      <c r="X26" s="39">
        <v>4</v>
      </c>
      <c r="Y26" s="39">
        <v>4</v>
      </c>
      <c r="Z26" s="39">
        <v>4</v>
      </c>
      <c r="AA26" s="39">
        <v>4</v>
      </c>
      <c r="AB26" s="39">
        <v>4</v>
      </c>
      <c r="AC26" s="39">
        <v>4</v>
      </c>
      <c r="AD26" s="39">
        <v>4</v>
      </c>
      <c r="AE26" s="39">
        <v>4</v>
      </c>
      <c r="AF26" s="39">
        <v>4</v>
      </c>
      <c r="AG26" s="39">
        <v>4</v>
      </c>
      <c r="AH26" s="39"/>
      <c r="AI26" s="16">
        <f>IF(A26="","",COUNTIF(D26:AH27,"&gt;2")/2)</f>
        <v>23.5</v>
      </c>
      <c r="AJ26" s="16" cm="1">
        <f t="array" ref="AJ26">SUMPRODUCT(IFERROR((IFERROR(WEEKDAY($D$3:$AH$3,2),999)&lt;6)*D26:AH27,0))</f>
        <v>141</v>
      </c>
      <c r="AK26" s="16" cm="1">
        <f t="array" ref="AK26">SUMPRODUCT((IFERROR(WEEKDAY($D$3:$AH$3,2),999)&lt;6)*D28:AH28)</f>
        <v>57</v>
      </c>
      <c r="AL26" s="16" cm="1">
        <f t="array" ref="AL26">SUMPRODUCT(IFERROR((IFERROR(WEEKDAY($D$3:$AH$3,2),0)&gt;5)*D26:AH28,0))</f>
        <v>68</v>
      </c>
      <c r="AM26" s="16">
        <f>IFERROR(SUM(AJ26:AL28),"")</f>
        <v>266</v>
      </c>
      <c r="AN26" s="16" t="s">
        <v>108</v>
      </c>
      <c r="AO26" s="16" cm="1">
        <f t="array" ref="AO26">SUMPRODUCT((IFERROR((D26:AH26+D27:AH27+D28:AH28),0)&gt;8)*1,IFERROR((D26:AH26+D27:AH27+D28:AH28-8),0))</f>
        <v>77</v>
      </c>
      <c r="AP26" s="16">
        <f>SUM(D26:AH28)-AO26</f>
        <v>189</v>
      </c>
      <c r="AQ26" s="16">
        <f>AM26-AO26-AP26</f>
        <v>0</v>
      </c>
    </row>
    <row r="27" ht="20.25" spans="1:43">
      <c r="A27" s="36"/>
      <c r="B27" s="37"/>
      <c r="C27" s="38" t="s">
        <v>112</v>
      </c>
      <c r="D27" s="39"/>
      <c r="E27" s="39"/>
      <c r="F27" s="39"/>
      <c r="G27" s="39"/>
      <c r="H27" s="39"/>
      <c r="I27" s="39"/>
      <c r="J27" s="39">
        <v>4</v>
      </c>
      <c r="K27" s="39">
        <v>4</v>
      </c>
      <c r="L27" s="39">
        <v>4</v>
      </c>
      <c r="M27" s="39">
        <v>1</v>
      </c>
      <c r="N27" s="39">
        <v>4</v>
      </c>
      <c r="O27" s="39">
        <v>4</v>
      </c>
      <c r="P27" s="39">
        <v>4</v>
      </c>
      <c r="Q27" s="39">
        <v>4</v>
      </c>
      <c r="R27" s="39">
        <v>4</v>
      </c>
      <c r="S27" s="39">
        <v>4</v>
      </c>
      <c r="T27" s="39">
        <v>4</v>
      </c>
      <c r="U27" s="39">
        <v>4</v>
      </c>
      <c r="V27" s="39">
        <v>4</v>
      </c>
      <c r="W27" s="39">
        <v>4</v>
      </c>
      <c r="X27" s="39">
        <v>4</v>
      </c>
      <c r="Y27" s="39">
        <v>4</v>
      </c>
      <c r="Z27" s="39">
        <v>4</v>
      </c>
      <c r="AA27" s="39">
        <v>4</v>
      </c>
      <c r="AB27" s="39">
        <v>4</v>
      </c>
      <c r="AC27" s="39">
        <v>4</v>
      </c>
      <c r="AD27" s="39">
        <v>4</v>
      </c>
      <c r="AE27" s="39">
        <v>4</v>
      </c>
      <c r="AF27" s="39">
        <v>4</v>
      </c>
      <c r="AG27" s="39">
        <v>4</v>
      </c>
      <c r="AH27" s="39"/>
      <c r="AI27" s="16"/>
      <c r="AJ27" s="16"/>
      <c r="AK27" s="16"/>
      <c r="AL27" s="16"/>
      <c r="AM27" s="16"/>
      <c r="AN27" s="16"/>
      <c r="AO27" s="16"/>
      <c r="AP27" s="16"/>
      <c r="AQ27" s="16"/>
    </row>
    <row r="28" ht="20.25" spans="1:43">
      <c r="A28" s="36"/>
      <c r="B28" s="37"/>
      <c r="C28" s="38" t="s">
        <v>110</v>
      </c>
      <c r="D28" s="39"/>
      <c r="E28" s="39"/>
      <c r="F28" s="39"/>
      <c r="G28" s="39"/>
      <c r="H28" s="39"/>
      <c r="I28" s="39"/>
      <c r="J28" s="39">
        <v>2.5</v>
      </c>
      <c r="K28" s="39">
        <v>4</v>
      </c>
      <c r="L28" s="39">
        <v>3</v>
      </c>
      <c r="M28" s="39"/>
      <c r="N28" s="39">
        <v>4.5</v>
      </c>
      <c r="O28" s="39">
        <v>4.5</v>
      </c>
      <c r="P28" s="39">
        <v>0.5</v>
      </c>
      <c r="Q28" s="39">
        <v>4.5</v>
      </c>
      <c r="R28" s="39">
        <v>4.5</v>
      </c>
      <c r="S28" s="39">
        <v>3.5</v>
      </c>
      <c r="T28" s="39">
        <v>3.5</v>
      </c>
      <c r="U28" s="39">
        <v>3.5</v>
      </c>
      <c r="V28" s="39">
        <v>4.5</v>
      </c>
      <c r="W28" s="39">
        <v>4</v>
      </c>
      <c r="X28" s="39">
        <v>4.5</v>
      </c>
      <c r="Y28" s="64">
        <v>4.5</v>
      </c>
      <c r="Z28" s="39">
        <v>3.5</v>
      </c>
      <c r="AA28" s="39">
        <v>2.5</v>
      </c>
      <c r="AB28" s="39">
        <v>4</v>
      </c>
      <c r="AC28" s="39">
        <v>3</v>
      </c>
      <c r="AD28" s="39">
        <v>3.5</v>
      </c>
      <c r="AE28" s="39">
        <v>1.5</v>
      </c>
      <c r="AF28" s="39">
        <v>2.5</v>
      </c>
      <c r="AG28" s="39">
        <v>0.5</v>
      </c>
      <c r="AH28" s="39"/>
      <c r="AI28" s="16"/>
      <c r="AJ28" s="16"/>
      <c r="AK28" s="16"/>
      <c r="AL28" s="16"/>
      <c r="AM28" s="16"/>
      <c r="AN28" s="16"/>
      <c r="AO28" s="16"/>
      <c r="AP28" s="16"/>
      <c r="AQ28" s="16"/>
    </row>
    <row r="29" ht="16.5" spans="1:43">
      <c r="A29" s="40" t="s">
        <v>27</v>
      </c>
      <c r="B29" s="41" t="s">
        <v>25</v>
      </c>
      <c r="C29" s="42" t="s">
        <v>111</v>
      </c>
      <c r="D29" s="43">
        <v>4</v>
      </c>
      <c r="E29" s="43">
        <v>4</v>
      </c>
      <c r="F29" s="43"/>
      <c r="G29" s="43">
        <v>4</v>
      </c>
      <c r="H29" s="43">
        <v>4</v>
      </c>
      <c r="I29" s="43">
        <v>4</v>
      </c>
      <c r="J29" s="43">
        <v>4</v>
      </c>
      <c r="K29" s="43">
        <v>4</v>
      </c>
      <c r="L29" s="43">
        <v>4</v>
      </c>
      <c r="M29" s="43">
        <v>4</v>
      </c>
      <c r="N29" s="43">
        <v>4</v>
      </c>
      <c r="O29" s="43" t="s">
        <v>113</v>
      </c>
      <c r="P29" s="43">
        <v>4</v>
      </c>
      <c r="Q29" s="43">
        <v>4</v>
      </c>
      <c r="R29" s="43">
        <v>4</v>
      </c>
      <c r="S29" s="43">
        <v>4</v>
      </c>
      <c r="T29" s="43">
        <v>4</v>
      </c>
      <c r="U29" s="43">
        <v>4</v>
      </c>
      <c r="V29" s="43">
        <v>4</v>
      </c>
      <c r="W29" s="61">
        <v>4</v>
      </c>
      <c r="X29" s="43">
        <v>4</v>
      </c>
      <c r="Y29" s="61">
        <v>4</v>
      </c>
      <c r="Z29" s="43">
        <v>4</v>
      </c>
      <c r="AA29" s="43">
        <v>4</v>
      </c>
      <c r="AB29" s="43">
        <v>4</v>
      </c>
      <c r="AC29" s="43">
        <v>4</v>
      </c>
      <c r="AD29" s="61">
        <v>4</v>
      </c>
      <c r="AE29" s="43">
        <v>4</v>
      </c>
      <c r="AF29" s="43">
        <v>4</v>
      </c>
      <c r="AG29" s="43">
        <v>4</v>
      </c>
      <c r="AH29" s="43">
        <v>4</v>
      </c>
      <c r="AI29" s="16">
        <f>IF(A29="","",COUNTIF(D29:AH30,"&gt;2")/2)</f>
        <v>28.5</v>
      </c>
      <c r="AJ29" s="16" cm="1">
        <f t="array" ref="AJ29">SUMPRODUCT(IFERROR((IFERROR(WEEKDAY($D$3:$AH$3,2),999)&lt;6)*D29:AH30,0))</f>
        <v>171.5</v>
      </c>
      <c r="AK29" s="16" cm="1">
        <f t="array" ref="AK29">SUMPRODUCT((IFERROR(WEEKDAY($D$3:$AH$3,2),999)&lt;6)*D31:AH31)</f>
        <v>59.5</v>
      </c>
      <c r="AL29" s="16" cm="1">
        <f t="array" ref="AL29">SUMPRODUCT(IFERROR((IFERROR(WEEKDAY($D$3:$AH$3,2),0)&gt;5)*D29:AH31,0))</f>
        <v>76</v>
      </c>
      <c r="AM29" s="16">
        <f>IFERROR(SUM(AJ29:AL31),"")</f>
        <v>307</v>
      </c>
      <c r="AN29" s="16" t="s">
        <v>108</v>
      </c>
      <c r="AO29" s="16" cm="1">
        <f t="array" ref="AO29">SUMPRODUCT((IFERROR((D29:AH29+D30:AH30+D31:AH31),0)&gt;8)*1,IFERROR((D29:AH29+D30:AH30+D31:AH31-8),0))</f>
        <v>79.5</v>
      </c>
      <c r="AP29" s="16">
        <f>SUM(D29:AH31)-AO29</f>
        <v>227.5</v>
      </c>
      <c r="AQ29" s="16">
        <f>AM29-AO29-AP29</f>
        <v>0</v>
      </c>
    </row>
    <row r="30" ht="16.5" spans="1:43">
      <c r="A30" s="40"/>
      <c r="B30" s="44"/>
      <c r="C30" s="42" t="s">
        <v>112</v>
      </c>
      <c r="D30" s="43">
        <v>4</v>
      </c>
      <c r="E30" s="43">
        <v>4</v>
      </c>
      <c r="F30" s="43"/>
      <c r="G30" s="43">
        <v>4</v>
      </c>
      <c r="H30" s="43">
        <v>4</v>
      </c>
      <c r="I30" s="43">
        <v>4</v>
      </c>
      <c r="J30" s="43">
        <v>4</v>
      </c>
      <c r="K30" s="43">
        <v>4</v>
      </c>
      <c r="L30" s="43">
        <v>4</v>
      </c>
      <c r="M30" s="43">
        <v>4</v>
      </c>
      <c r="N30" s="43">
        <v>4</v>
      </c>
      <c r="O30" s="43" t="s">
        <v>113</v>
      </c>
      <c r="P30" s="43">
        <v>4</v>
      </c>
      <c r="Q30" s="43">
        <v>4</v>
      </c>
      <c r="R30" s="43">
        <v>4</v>
      </c>
      <c r="S30" s="43">
        <v>4</v>
      </c>
      <c r="T30" s="43">
        <v>4</v>
      </c>
      <c r="U30" s="43">
        <v>4</v>
      </c>
      <c r="V30" s="43">
        <v>4</v>
      </c>
      <c r="W30" s="61">
        <v>4</v>
      </c>
      <c r="X30" s="43">
        <v>4</v>
      </c>
      <c r="Y30" s="61">
        <v>4</v>
      </c>
      <c r="Z30" s="43">
        <v>4</v>
      </c>
      <c r="AA30" s="43">
        <v>4</v>
      </c>
      <c r="AB30" s="43">
        <v>4</v>
      </c>
      <c r="AC30" s="43">
        <v>4</v>
      </c>
      <c r="AD30" s="61">
        <v>4</v>
      </c>
      <c r="AE30" s="43">
        <v>4</v>
      </c>
      <c r="AF30" s="43">
        <v>4</v>
      </c>
      <c r="AG30" s="43"/>
      <c r="AH30" s="43">
        <v>3.5</v>
      </c>
      <c r="AI30" s="16"/>
      <c r="AJ30" s="16"/>
      <c r="AK30" s="16"/>
      <c r="AL30" s="16"/>
      <c r="AM30" s="16"/>
      <c r="AN30" s="16"/>
      <c r="AO30" s="16"/>
      <c r="AP30" s="16"/>
      <c r="AQ30" s="16"/>
    </row>
    <row r="31" ht="16.5" spans="1:43">
      <c r="A31" s="40"/>
      <c r="B31" s="45"/>
      <c r="C31" s="42" t="s">
        <v>110</v>
      </c>
      <c r="D31" s="43">
        <v>2</v>
      </c>
      <c r="E31" s="43">
        <v>4.5</v>
      </c>
      <c r="F31" s="43"/>
      <c r="G31" s="43">
        <v>2.5</v>
      </c>
      <c r="H31" s="43">
        <v>4.5</v>
      </c>
      <c r="I31" s="43">
        <v>2</v>
      </c>
      <c r="J31" s="43">
        <v>2.5</v>
      </c>
      <c r="K31" s="43">
        <v>3</v>
      </c>
      <c r="L31" s="43">
        <v>1.5</v>
      </c>
      <c r="M31" s="43">
        <v>1.5</v>
      </c>
      <c r="N31" s="43">
        <v>2.5</v>
      </c>
      <c r="O31" s="43"/>
      <c r="P31" s="43">
        <v>1.5</v>
      </c>
      <c r="Q31" s="43">
        <v>2</v>
      </c>
      <c r="R31" s="43">
        <v>2</v>
      </c>
      <c r="S31" s="43">
        <v>2</v>
      </c>
      <c r="T31" s="43">
        <v>4</v>
      </c>
      <c r="U31" s="43">
        <v>2.5</v>
      </c>
      <c r="V31" s="43">
        <v>3.5</v>
      </c>
      <c r="W31" s="61">
        <v>0.5</v>
      </c>
      <c r="X31" s="43">
        <v>5.5</v>
      </c>
      <c r="Y31" s="61">
        <v>1.5</v>
      </c>
      <c r="Z31" s="43">
        <v>3.5</v>
      </c>
      <c r="AA31" s="43">
        <v>4.5</v>
      </c>
      <c r="AB31" s="43">
        <v>5.5</v>
      </c>
      <c r="AC31" s="43">
        <v>4</v>
      </c>
      <c r="AD31" s="61">
        <v>4</v>
      </c>
      <c r="AE31" s="43">
        <v>4.5</v>
      </c>
      <c r="AF31" s="43">
        <v>2</v>
      </c>
      <c r="AG31" s="43"/>
      <c r="AH31" s="43"/>
      <c r="AI31" s="16"/>
      <c r="AJ31" s="16"/>
      <c r="AK31" s="16"/>
      <c r="AL31" s="16"/>
      <c r="AM31" s="16"/>
      <c r="AN31" s="16"/>
      <c r="AO31" s="16"/>
      <c r="AP31" s="16"/>
      <c r="AQ31" s="16"/>
    </row>
    <row r="32" ht="16.5" spans="1:43">
      <c r="A32" s="40" t="s">
        <v>26</v>
      </c>
      <c r="B32" s="41" t="s">
        <v>25</v>
      </c>
      <c r="C32" s="42" t="s">
        <v>111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>
        <v>4</v>
      </c>
      <c r="X32" s="43">
        <v>4</v>
      </c>
      <c r="Y32" s="43">
        <v>4</v>
      </c>
      <c r="Z32" s="43">
        <v>4</v>
      </c>
      <c r="AA32" s="43">
        <v>4</v>
      </c>
      <c r="AB32" s="43">
        <v>4</v>
      </c>
      <c r="AC32" s="43">
        <v>4</v>
      </c>
      <c r="AD32" s="43">
        <v>4</v>
      </c>
      <c r="AE32" s="43">
        <v>4</v>
      </c>
      <c r="AF32" s="43">
        <v>4</v>
      </c>
      <c r="AG32" s="43">
        <v>4</v>
      </c>
      <c r="AH32" s="43">
        <v>4</v>
      </c>
      <c r="AI32" s="16">
        <f>IF(A32="","",COUNTIF(D32:AH33,"&gt;2")/2)</f>
        <v>11.5</v>
      </c>
      <c r="AJ32" s="16" cm="1">
        <f t="array" ref="AJ32">SUMPRODUCT(IFERROR((IFERROR(WEEKDAY($D$3:$AH$3,2),999)&lt;6)*D32:AH33,0))</f>
        <v>70</v>
      </c>
      <c r="AK32" s="16" cm="1">
        <f t="array" ref="AK32">SUMPRODUCT((IFERROR(WEEKDAY($D$3:$AH$3,2),999)&lt;6)*D34:AH34)</f>
        <v>29.5</v>
      </c>
      <c r="AL32" s="16" cm="1">
        <f t="array" ref="AL32">SUMPRODUCT(IFERROR((IFERROR(WEEKDAY($D$3:$AH$3,2),0)&gt;5)*D32:AH34,0))</f>
        <v>39</v>
      </c>
      <c r="AM32" s="16">
        <f>IFERROR(SUM(AJ32:AL34),"")</f>
        <v>138.5</v>
      </c>
      <c r="AN32" s="16" t="s">
        <v>108</v>
      </c>
      <c r="AO32" s="16" cm="1">
        <f t="array" ref="AO32">SUMPRODUCT((IFERROR((D32:AH32+D33:AH33+D34:AH34),0)&gt;8)*1,IFERROR((D32:AH32+D33:AH33+D34:AH34-8),0))</f>
        <v>44.5</v>
      </c>
      <c r="AP32" s="16">
        <f>SUM(D32:AH34)-AO32</f>
        <v>94</v>
      </c>
      <c r="AQ32" s="16">
        <f>AM32-AO32-AP32</f>
        <v>0</v>
      </c>
    </row>
    <row r="33" ht="16.5" spans="1:43">
      <c r="A33" s="40"/>
      <c r="B33" s="44"/>
      <c r="C33" s="42" t="s">
        <v>112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>
        <v>4</v>
      </c>
      <c r="X33" s="43">
        <v>4</v>
      </c>
      <c r="Y33" s="43">
        <v>4</v>
      </c>
      <c r="Z33" s="43">
        <v>4</v>
      </c>
      <c r="AA33" s="43">
        <v>4</v>
      </c>
      <c r="AB33" s="43">
        <v>4</v>
      </c>
      <c r="AC33" s="43">
        <v>4</v>
      </c>
      <c r="AD33" s="43">
        <v>4</v>
      </c>
      <c r="AE33" s="43">
        <v>4</v>
      </c>
      <c r="AF33" s="43">
        <v>4</v>
      </c>
      <c r="AG33" s="43">
        <v>2</v>
      </c>
      <c r="AH33" s="43">
        <v>4</v>
      </c>
      <c r="AI33" s="16"/>
      <c r="AJ33" s="16"/>
      <c r="AK33" s="16"/>
      <c r="AL33" s="16"/>
      <c r="AM33" s="16"/>
      <c r="AN33" s="16"/>
      <c r="AO33" s="16"/>
      <c r="AP33" s="16"/>
      <c r="AQ33" s="16"/>
    </row>
    <row r="34" ht="16.5" spans="1:43">
      <c r="A34" s="40"/>
      <c r="B34" s="45"/>
      <c r="C34" s="42" t="s">
        <v>110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62">
        <v>4</v>
      </c>
      <c r="X34" s="43">
        <v>5.5</v>
      </c>
      <c r="Y34" s="43">
        <v>4.5</v>
      </c>
      <c r="Z34" s="43">
        <v>3</v>
      </c>
      <c r="AA34" s="43">
        <v>4.5</v>
      </c>
      <c r="AB34" s="43">
        <v>5</v>
      </c>
      <c r="AC34" s="43">
        <v>6.5</v>
      </c>
      <c r="AD34" s="43">
        <v>4.5</v>
      </c>
      <c r="AE34" s="43">
        <v>5</v>
      </c>
      <c r="AF34" s="43">
        <v>2</v>
      </c>
      <c r="AG34" s="43"/>
      <c r="AH34" s="43"/>
      <c r="AI34" s="16"/>
      <c r="AJ34" s="16"/>
      <c r="AK34" s="16"/>
      <c r="AL34" s="16"/>
      <c r="AM34" s="16"/>
      <c r="AN34" s="16"/>
      <c r="AO34" s="16"/>
      <c r="AP34" s="16"/>
      <c r="AQ34" s="16"/>
    </row>
    <row r="35" ht="22.5" spans="1:43">
      <c r="A35" s="46" t="s">
        <v>69</v>
      </c>
      <c r="B35" s="47" t="s">
        <v>20</v>
      </c>
      <c r="C35" s="47" t="s">
        <v>111</v>
      </c>
      <c r="D35" s="48">
        <v>4</v>
      </c>
      <c r="E35" s="48">
        <v>4</v>
      </c>
      <c r="F35" s="48">
        <v>4</v>
      </c>
      <c r="G35" s="48">
        <v>4</v>
      </c>
      <c r="H35" s="48">
        <v>4</v>
      </c>
      <c r="I35" s="48">
        <v>4</v>
      </c>
      <c r="J35" s="48">
        <v>4</v>
      </c>
      <c r="K35" s="48">
        <v>4</v>
      </c>
      <c r="L35" s="50">
        <v>0</v>
      </c>
      <c r="M35" s="48">
        <v>2</v>
      </c>
      <c r="N35" s="48">
        <v>4</v>
      </c>
      <c r="O35" s="48">
        <v>4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48"/>
      <c r="W35" s="48">
        <v>4</v>
      </c>
      <c r="X35" s="48">
        <v>4</v>
      </c>
      <c r="Y35" s="48">
        <v>4</v>
      </c>
      <c r="Z35" s="48">
        <v>4</v>
      </c>
      <c r="AA35" s="48">
        <v>4</v>
      </c>
      <c r="AB35" s="48">
        <v>4</v>
      </c>
      <c r="AC35" s="48">
        <v>4</v>
      </c>
      <c r="AD35" s="48">
        <v>4</v>
      </c>
      <c r="AE35" s="48">
        <v>4</v>
      </c>
      <c r="AF35" s="50">
        <v>2</v>
      </c>
      <c r="AG35" s="48">
        <v>4</v>
      </c>
      <c r="AH35" s="48">
        <v>4</v>
      </c>
      <c r="AI35" s="16">
        <f>IF(A35="","",COUNTIF(D35:AH36,"&gt;2")/2)</f>
        <v>21.5</v>
      </c>
      <c r="AJ35" s="16" cm="1">
        <f t="array" ref="AJ35">SUMPRODUCT(IFERROR((IFERROR(WEEKDAY($D$3:$AH$3,2),999)&lt;6)*D35:AH36,0))</f>
        <v>124</v>
      </c>
      <c r="AK35" s="16" cm="1">
        <f t="array" ref="AK35">SUMPRODUCT((IFERROR(WEEKDAY($D$3:$AH$3,2),999)&lt;6)*D37:AH37)</f>
        <v>33</v>
      </c>
      <c r="AL35" s="16" cm="1">
        <f t="array" ref="AL35">SUMPRODUCT(IFERROR((IFERROR(WEEKDAY($D$3:$AH$3,2),0)&gt;5)*D35:AH37,0))</f>
        <v>65</v>
      </c>
      <c r="AM35" s="16">
        <f>IFERROR(SUM(AJ35:AL37),"")</f>
        <v>222</v>
      </c>
      <c r="AN35" s="16" t="s">
        <v>108</v>
      </c>
      <c r="AO35" s="16" cm="1">
        <f t="array" ref="AO35">SUMPRODUCT((IFERROR((D35:AH35+D36:AH36+D37:AH37),0)&gt;8)*1,IFERROR((D35:AH35+D36:AH36+D37:AH37-8),0))</f>
        <v>45</v>
      </c>
      <c r="AP35" s="16">
        <f>SUM(D35:AH37)-AO35</f>
        <v>177</v>
      </c>
      <c r="AQ35" s="16">
        <f>AM35-AO35-AP35</f>
        <v>0</v>
      </c>
    </row>
    <row r="36" ht="22.5" spans="1:43">
      <c r="A36" s="46"/>
      <c r="B36" s="47"/>
      <c r="C36" s="47" t="s">
        <v>112</v>
      </c>
      <c r="D36" s="48">
        <v>4</v>
      </c>
      <c r="E36" s="48">
        <v>4</v>
      </c>
      <c r="F36" s="48">
        <v>4</v>
      </c>
      <c r="G36" s="48">
        <v>4</v>
      </c>
      <c r="H36" s="48">
        <v>4</v>
      </c>
      <c r="I36" s="48">
        <v>4</v>
      </c>
      <c r="J36" s="48">
        <v>4</v>
      </c>
      <c r="K36" s="48">
        <v>4</v>
      </c>
      <c r="L36" s="50">
        <v>0</v>
      </c>
      <c r="M36" s="48"/>
      <c r="N36" s="48">
        <v>4</v>
      </c>
      <c r="O36" s="48">
        <v>4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48">
        <v>4</v>
      </c>
      <c r="W36" s="48">
        <v>4</v>
      </c>
      <c r="X36" s="48">
        <v>4</v>
      </c>
      <c r="Y36" s="48">
        <v>4</v>
      </c>
      <c r="Z36" s="48">
        <v>4</v>
      </c>
      <c r="AA36" s="48">
        <v>4</v>
      </c>
      <c r="AB36" s="48">
        <v>4</v>
      </c>
      <c r="AC36" s="48">
        <v>4</v>
      </c>
      <c r="AD36" s="48">
        <v>4</v>
      </c>
      <c r="AE36" s="48">
        <v>4</v>
      </c>
      <c r="AF36" s="50"/>
      <c r="AG36" s="48">
        <v>4</v>
      </c>
      <c r="AH36" s="48">
        <v>4</v>
      </c>
      <c r="AI36" s="16"/>
      <c r="AJ36" s="16"/>
      <c r="AK36" s="16"/>
      <c r="AL36" s="16"/>
      <c r="AM36" s="16"/>
      <c r="AN36" s="16"/>
      <c r="AO36" s="16"/>
      <c r="AP36" s="16"/>
      <c r="AQ36" s="16"/>
    </row>
    <row r="37" ht="22.5" spans="1:43">
      <c r="A37" s="49"/>
      <c r="B37" s="47"/>
      <c r="C37" s="47" t="s">
        <v>110</v>
      </c>
      <c r="D37" s="48"/>
      <c r="E37" s="48">
        <v>3</v>
      </c>
      <c r="F37" s="48">
        <v>3</v>
      </c>
      <c r="G37" s="48">
        <v>3</v>
      </c>
      <c r="H37" s="50"/>
      <c r="I37" s="48">
        <v>3</v>
      </c>
      <c r="J37" s="48">
        <v>3</v>
      </c>
      <c r="K37" s="48">
        <v>3</v>
      </c>
      <c r="L37" s="50">
        <v>0</v>
      </c>
      <c r="M37" s="48"/>
      <c r="N37" s="50"/>
      <c r="O37" s="50"/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48">
        <v>1</v>
      </c>
      <c r="W37" s="48">
        <v>3</v>
      </c>
      <c r="X37" s="48">
        <v>3</v>
      </c>
      <c r="Y37" s="48">
        <v>3</v>
      </c>
      <c r="Z37" s="48">
        <v>3</v>
      </c>
      <c r="AA37" s="48">
        <v>1</v>
      </c>
      <c r="AB37" s="48">
        <v>1</v>
      </c>
      <c r="AC37" s="48">
        <v>3</v>
      </c>
      <c r="AD37" s="48">
        <v>3</v>
      </c>
      <c r="AE37" s="48">
        <v>3</v>
      </c>
      <c r="AF37" s="50"/>
      <c r="AG37" s="48">
        <v>3</v>
      </c>
      <c r="AH37" s="48">
        <v>1</v>
      </c>
      <c r="AI37" s="16"/>
      <c r="AJ37" s="16"/>
      <c r="AK37" s="16"/>
      <c r="AL37" s="16"/>
      <c r="AM37" s="16"/>
      <c r="AN37" s="16"/>
      <c r="AO37" s="16"/>
      <c r="AP37" s="16"/>
      <c r="AQ37" s="16"/>
    </row>
    <row r="38" ht="22.5" spans="1:43">
      <c r="A38" s="46" t="s">
        <v>77</v>
      </c>
      <c r="B38" s="47" t="s">
        <v>20</v>
      </c>
      <c r="C38" s="47" t="s">
        <v>111</v>
      </c>
      <c r="D38" s="50">
        <v>4</v>
      </c>
      <c r="E38" s="50">
        <v>4</v>
      </c>
      <c r="F38" s="50">
        <v>4</v>
      </c>
      <c r="G38" s="50">
        <v>4</v>
      </c>
      <c r="H38" s="50">
        <v>4</v>
      </c>
      <c r="I38" s="50">
        <v>4</v>
      </c>
      <c r="J38" s="50">
        <v>2</v>
      </c>
      <c r="K38" s="50">
        <v>0</v>
      </c>
      <c r="L38" s="50"/>
      <c r="M38" s="50">
        <v>4</v>
      </c>
      <c r="N38" s="50">
        <v>4</v>
      </c>
      <c r="O38" s="50">
        <v>4</v>
      </c>
      <c r="P38" s="50">
        <v>4</v>
      </c>
      <c r="Q38" s="50">
        <v>4</v>
      </c>
      <c r="R38" s="50">
        <v>4</v>
      </c>
      <c r="S38" s="50">
        <v>4</v>
      </c>
      <c r="T38" s="50">
        <v>4</v>
      </c>
      <c r="U38" s="50">
        <v>4</v>
      </c>
      <c r="V38" s="50">
        <v>4</v>
      </c>
      <c r="W38" s="50">
        <v>4</v>
      </c>
      <c r="X38" s="50">
        <v>4</v>
      </c>
      <c r="Y38" s="50">
        <v>4</v>
      </c>
      <c r="Z38" s="50">
        <v>4</v>
      </c>
      <c r="AA38" s="50">
        <v>4</v>
      </c>
      <c r="AB38" s="50">
        <v>4</v>
      </c>
      <c r="AC38" s="50">
        <v>4</v>
      </c>
      <c r="AD38" s="50">
        <v>4</v>
      </c>
      <c r="AE38" s="50">
        <v>4</v>
      </c>
      <c r="AF38" s="50">
        <v>4</v>
      </c>
      <c r="AG38" s="50">
        <v>4</v>
      </c>
      <c r="AH38" s="50">
        <v>4</v>
      </c>
      <c r="AI38" s="16">
        <f>IF(A38="","",COUNTIF(D38:AH39,"&gt;2")/2)</f>
        <v>28.5</v>
      </c>
      <c r="AJ38" s="16" cm="1">
        <f t="array" ref="AJ38">SUMPRODUCT(IFERROR((IFERROR(WEEKDAY($D$3:$AH$3,2),999)&lt;6)*D38:AH39,0))</f>
        <v>166</v>
      </c>
      <c r="AK38" s="16" cm="1">
        <f t="array" ref="AK38">SUMPRODUCT((IFERROR(WEEKDAY($D$3:$AH$3,2),999)&lt;6)*D40:AH40)</f>
        <v>40</v>
      </c>
      <c r="AL38" s="16" cm="1">
        <f t="array" ref="AL38">SUMPRODUCT(IFERROR((IFERROR(WEEKDAY($D$3:$AH$3,2),0)&gt;5)*D38:AH40,0))</f>
        <v>78</v>
      </c>
      <c r="AM38" s="16">
        <f>IFERROR(SUM(AJ38:AL40),"")</f>
        <v>284</v>
      </c>
      <c r="AN38" s="16" t="s">
        <v>108</v>
      </c>
      <c r="AO38" s="16" cm="1">
        <f t="array" ref="AO38">SUMPRODUCT((IFERROR((D38:AH38+D39:AH39+D40:AH40),0)&gt;8)*1,IFERROR((D38:AH38+D39:AH39+D40:AH40-8),0))</f>
        <v>52</v>
      </c>
      <c r="AP38" s="16">
        <f>SUM(D38:AH40)-AO38</f>
        <v>232</v>
      </c>
      <c r="AQ38" s="16">
        <f>AM38-AO38-AP38</f>
        <v>0</v>
      </c>
    </row>
    <row r="39" ht="22.5" spans="1:43">
      <c r="A39" s="46"/>
      <c r="B39" s="47"/>
      <c r="C39" s="47" t="s">
        <v>112</v>
      </c>
      <c r="D39" s="50">
        <v>4</v>
      </c>
      <c r="E39" s="50">
        <v>4</v>
      </c>
      <c r="F39" s="50">
        <v>4</v>
      </c>
      <c r="G39" s="50">
        <v>4</v>
      </c>
      <c r="H39" s="50">
        <v>4</v>
      </c>
      <c r="I39" s="50">
        <v>4</v>
      </c>
      <c r="J39" s="50"/>
      <c r="K39" s="50">
        <v>0</v>
      </c>
      <c r="L39" s="50">
        <v>4</v>
      </c>
      <c r="M39" s="50">
        <v>4</v>
      </c>
      <c r="N39" s="50">
        <v>4</v>
      </c>
      <c r="O39" s="50">
        <v>4</v>
      </c>
      <c r="P39" s="50">
        <v>4</v>
      </c>
      <c r="Q39" s="50">
        <v>4</v>
      </c>
      <c r="R39" s="50">
        <v>4</v>
      </c>
      <c r="S39" s="50">
        <v>4</v>
      </c>
      <c r="T39" s="50">
        <v>4</v>
      </c>
      <c r="U39" s="50">
        <v>4</v>
      </c>
      <c r="V39" s="50">
        <v>4</v>
      </c>
      <c r="W39" s="50">
        <v>4</v>
      </c>
      <c r="X39" s="50">
        <v>4</v>
      </c>
      <c r="Y39" s="50">
        <v>4</v>
      </c>
      <c r="Z39" s="50">
        <v>4</v>
      </c>
      <c r="AA39" s="50">
        <v>4</v>
      </c>
      <c r="AB39" s="50">
        <v>4</v>
      </c>
      <c r="AC39" s="50">
        <v>4</v>
      </c>
      <c r="AD39" s="50">
        <v>4</v>
      </c>
      <c r="AE39" s="50">
        <v>4</v>
      </c>
      <c r="AF39" s="50">
        <v>4</v>
      </c>
      <c r="AG39" s="50">
        <v>4</v>
      </c>
      <c r="AH39" s="50">
        <v>4</v>
      </c>
      <c r="AI39" s="16"/>
      <c r="AJ39" s="16"/>
      <c r="AK39" s="16"/>
      <c r="AL39" s="16"/>
      <c r="AM39" s="16"/>
      <c r="AN39" s="16"/>
      <c r="AO39" s="16"/>
      <c r="AP39" s="16"/>
      <c r="AQ39" s="16"/>
    </row>
    <row r="40" ht="22.5" spans="1:43">
      <c r="A40" s="49"/>
      <c r="B40" s="47"/>
      <c r="C40" s="47" t="s">
        <v>110</v>
      </c>
      <c r="D40" s="50">
        <v>2</v>
      </c>
      <c r="E40" s="50">
        <v>2</v>
      </c>
      <c r="F40" s="50">
        <v>0.5</v>
      </c>
      <c r="G40" s="50">
        <v>2</v>
      </c>
      <c r="H40" s="50">
        <v>2</v>
      </c>
      <c r="I40" s="50">
        <v>3</v>
      </c>
      <c r="J40" s="50"/>
      <c r="K40" s="50">
        <v>0</v>
      </c>
      <c r="L40" s="50">
        <v>2</v>
      </c>
      <c r="M40" s="50">
        <v>2</v>
      </c>
      <c r="N40" s="50">
        <v>2</v>
      </c>
      <c r="O40" s="50">
        <v>2</v>
      </c>
      <c r="P40" s="50"/>
      <c r="Q40" s="50">
        <v>2</v>
      </c>
      <c r="R40" s="50">
        <v>2</v>
      </c>
      <c r="S40" s="50">
        <v>2</v>
      </c>
      <c r="T40" s="50">
        <v>2</v>
      </c>
      <c r="U40" s="50">
        <v>2</v>
      </c>
      <c r="V40" s="50">
        <v>2</v>
      </c>
      <c r="W40" s="50">
        <v>0.5</v>
      </c>
      <c r="X40" s="50">
        <v>2</v>
      </c>
      <c r="Y40" s="50">
        <v>2</v>
      </c>
      <c r="Z40" s="50">
        <v>2</v>
      </c>
      <c r="AA40" s="50">
        <v>2</v>
      </c>
      <c r="AB40" s="50">
        <v>2</v>
      </c>
      <c r="AC40" s="50">
        <v>2.5</v>
      </c>
      <c r="AD40" s="50">
        <v>2</v>
      </c>
      <c r="AE40" s="50">
        <v>2</v>
      </c>
      <c r="AF40" s="50">
        <v>4</v>
      </c>
      <c r="AG40" s="50">
        <v>1</v>
      </c>
      <c r="AH40" s="50">
        <v>0.5</v>
      </c>
      <c r="AI40" s="16"/>
      <c r="AJ40" s="16"/>
      <c r="AK40" s="16"/>
      <c r="AL40" s="16"/>
      <c r="AM40" s="16"/>
      <c r="AN40" s="16"/>
      <c r="AO40" s="16"/>
      <c r="AP40" s="16"/>
      <c r="AQ40" s="16"/>
    </row>
    <row r="41" ht="22.5" spans="1:43">
      <c r="A41" s="46" t="s">
        <v>76</v>
      </c>
      <c r="B41" s="47" t="s">
        <v>20</v>
      </c>
      <c r="C41" s="47" t="s">
        <v>111</v>
      </c>
      <c r="D41" s="50">
        <v>4</v>
      </c>
      <c r="E41" s="50">
        <v>4</v>
      </c>
      <c r="F41" s="50">
        <v>4</v>
      </c>
      <c r="G41" s="50">
        <v>4</v>
      </c>
      <c r="H41" s="50">
        <v>4</v>
      </c>
      <c r="I41" s="50">
        <v>4</v>
      </c>
      <c r="J41" s="50">
        <v>4</v>
      </c>
      <c r="K41" s="50">
        <v>4</v>
      </c>
      <c r="L41" s="50">
        <v>4</v>
      </c>
      <c r="M41" s="50">
        <v>4</v>
      </c>
      <c r="N41" s="50">
        <v>4</v>
      </c>
      <c r="O41" s="50" t="s">
        <v>114</v>
      </c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16">
        <f>IF(A41="","",COUNTIF(D41:AH42,"&gt;2")/2)</f>
        <v>11</v>
      </c>
      <c r="AJ41" s="16" cm="1">
        <f t="array" ref="AJ41">SUMPRODUCT(IFERROR((IFERROR(WEEKDAY($D$3:$AH$3,2),999)&lt;6)*D41:AH42,0))</f>
        <v>72</v>
      </c>
      <c r="AK41" s="16" cm="1">
        <f t="array" ref="AK41">SUMPRODUCT((IFERROR(WEEKDAY($D$3:$AH$3,2),999)&lt;6)*D43:AH43)</f>
        <v>20.5</v>
      </c>
      <c r="AL41" s="16" cm="1">
        <f t="array" ref="AL41">SUMPRODUCT(IFERROR((IFERROR(WEEKDAY($D$3:$AH$3,2),0)&gt;5)*D41:AH43,0))</f>
        <v>21</v>
      </c>
      <c r="AM41" s="16">
        <f>IFERROR(SUM(AJ41:AL43),"")</f>
        <v>113.5</v>
      </c>
      <c r="AN41" s="16" t="s">
        <v>108</v>
      </c>
      <c r="AO41" s="16" cm="1">
        <f t="array" ref="AO41">SUMPRODUCT((IFERROR((D41:AH41+D42:AH42+D43:AH43),0)&gt;8)*1,IFERROR((D41:AH41+D42:AH42+D43:AH43-8),0))</f>
        <v>25.5</v>
      </c>
      <c r="AP41" s="16">
        <f>SUM(D41:AH43)-AO41</f>
        <v>88</v>
      </c>
      <c r="AQ41" s="16">
        <f>AM41-AO41-AP41</f>
        <v>0</v>
      </c>
    </row>
    <row r="42" ht="22.5" spans="1:43">
      <c r="A42" s="46"/>
      <c r="B42" s="47"/>
      <c r="C42" s="47" t="s">
        <v>112</v>
      </c>
      <c r="D42" s="50">
        <v>4</v>
      </c>
      <c r="E42" s="50">
        <v>4</v>
      </c>
      <c r="F42" s="50">
        <v>4</v>
      </c>
      <c r="G42" s="50">
        <v>4</v>
      </c>
      <c r="H42" s="50">
        <v>4</v>
      </c>
      <c r="I42" s="50">
        <v>4</v>
      </c>
      <c r="J42" s="50">
        <v>4</v>
      </c>
      <c r="K42" s="50">
        <v>4</v>
      </c>
      <c r="L42" s="50">
        <v>4</v>
      </c>
      <c r="M42" s="50">
        <v>4</v>
      </c>
      <c r="N42" s="50">
        <v>4</v>
      </c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16"/>
      <c r="AJ42" s="16"/>
      <c r="AK42" s="16"/>
      <c r="AL42" s="16"/>
      <c r="AM42" s="16"/>
      <c r="AN42" s="16"/>
      <c r="AO42" s="16"/>
      <c r="AP42" s="16"/>
      <c r="AQ42" s="16"/>
    </row>
    <row r="43" ht="22.5" spans="1:43">
      <c r="A43" s="49"/>
      <c r="B43" s="47"/>
      <c r="C43" s="51" t="s">
        <v>110</v>
      </c>
      <c r="D43" s="50">
        <v>3</v>
      </c>
      <c r="E43" s="50">
        <v>2</v>
      </c>
      <c r="F43" s="50">
        <v>1.5</v>
      </c>
      <c r="G43" s="50">
        <v>3</v>
      </c>
      <c r="H43" s="50">
        <v>2</v>
      </c>
      <c r="I43" s="50">
        <v>3</v>
      </c>
      <c r="J43" s="50">
        <v>3</v>
      </c>
      <c r="K43" s="50">
        <v>2</v>
      </c>
      <c r="L43" s="50">
        <v>3</v>
      </c>
      <c r="M43" s="50">
        <v>1</v>
      </c>
      <c r="N43" s="50">
        <v>2</v>
      </c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16"/>
      <c r="AJ43" s="16"/>
      <c r="AK43" s="16"/>
      <c r="AL43" s="16"/>
      <c r="AM43" s="16"/>
      <c r="AN43" s="16"/>
      <c r="AO43" s="16"/>
      <c r="AP43" s="16"/>
      <c r="AQ43" s="16"/>
    </row>
    <row r="44" ht="22.5" spans="1:43">
      <c r="A44" s="46" t="s">
        <v>70</v>
      </c>
      <c r="B44" s="47" t="s">
        <v>20</v>
      </c>
      <c r="C44" s="47" t="s">
        <v>111</v>
      </c>
      <c r="D44" s="48">
        <v>4</v>
      </c>
      <c r="E44" s="48">
        <v>4</v>
      </c>
      <c r="F44" s="48">
        <v>4</v>
      </c>
      <c r="G44" s="48">
        <v>4</v>
      </c>
      <c r="H44" s="48">
        <v>4</v>
      </c>
      <c r="I44" s="48">
        <v>4</v>
      </c>
      <c r="J44" s="48">
        <v>4</v>
      </c>
      <c r="K44" s="50">
        <v>0</v>
      </c>
      <c r="L44" s="56">
        <v>6.5</v>
      </c>
      <c r="M44" s="48">
        <v>4</v>
      </c>
      <c r="N44" s="48">
        <v>4</v>
      </c>
      <c r="O44" s="48">
        <v>4</v>
      </c>
      <c r="P44" s="48">
        <v>4</v>
      </c>
      <c r="Q44" s="48">
        <v>4</v>
      </c>
      <c r="R44" s="48">
        <v>4</v>
      </c>
      <c r="S44" s="48">
        <v>4</v>
      </c>
      <c r="T44" s="48">
        <v>4</v>
      </c>
      <c r="U44" s="48">
        <v>4</v>
      </c>
      <c r="V44" s="48">
        <v>4</v>
      </c>
      <c r="W44" s="50">
        <v>0</v>
      </c>
      <c r="X44" s="50">
        <v>3.5</v>
      </c>
      <c r="Y44" s="50">
        <v>4</v>
      </c>
      <c r="Z44" s="50">
        <v>4</v>
      </c>
      <c r="AA44" s="50">
        <v>4</v>
      </c>
      <c r="AB44" s="50"/>
      <c r="AC44" s="50">
        <v>4</v>
      </c>
      <c r="AD44" s="50">
        <v>4</v>
      </c>
      <c r="AE44" s="50">
        <v>4</v>
      </c>
      <c r="AF44" s="50">
        <v>4</v>
      </c>
      <c r="AG44" s="50">
        <v>0</v>
      </c>
      <c r="AH44" s="50">
        <v>4</v>
      </c>
      <c r="AI44" s="16">
        <f>IF(A44="","",COUNTIF(D44:AH45,"&gt;2")/2)</f>
        <v>26.5</v>
      </c>
      <c r="AJ44" s="16" cm="1">
        <f t="array" ref="AJ44">SUMPRODUCT(IFERROR((IFERROR(WEEKDAY($D$3:$AH$3,2),999)&lt;6)*D44:AH45,0))</f>
        <v>160.5</v>
      </c>
      <c r="AK44" s="16" cm="1">
        <f t="array" ref="AK44">SUMPRODUCT((IFERROR(WEEKDAY($D$3:$AH$3,2),999)&lt;6)*D46:AH46)</f>
        <v>30.5</v>
      </c>
      <c r="AL44" s="16" cm="1">
        <f t="array" ref="AL44">SUMPRODUCT(IFERROR((IFERROR(WEEKDAY($D$3:$AH$3,2),0)&gt;5)*D44:AH46,0))</f>
        <v>62</v>
      </c>
      <c r="AM44" s="16">
        <f>IFERROR(SUM(AJ44:AL46),"")</f>
        <v>253</v>
      </c>
      <c r="AN44" s="16" t="s">
        <v>108</v>
      </c>
      <c r="AO44" s="16" cm="1">
        <f t="array" ref="AO44">SUMPRODUCT((IFERROR((D44:AH44+D45:AH45+D46:AH46),0)&gt;8)*1,IFERROR((D44:AH44+D45:AH45+D46:AH46-8),0))</f>
        <v>36.5</v>
      </c>
      <c r="AP44" s="16">
        <f>SUM(D44:AH46)-AO44</f>
        <v>216.5</v>
      </c>
      <c r="AQ44" s="16">
        <f>AM44-AO44-AP44</f>
        <v>0</v>
      </c>
    </row>
    <row r="45" ht="22.5" spans="1:43">
      <c r="A45" s="46"/>
      <c r="B45" s="47"/>
      <c r="C45" s="47" t="s">
        <v>112</v>
      </c>
      <c r="D45" s="48">
        <v>4</v>
      </c>
      <c r="E45" s="48">
        <v>4</v>
      </c>
      <c r="F45" s="48">
        <v>4</v>
      </c>
      <c r="G45" s="48">
        <v>4</v>
      </c>
      <c r="H45" s="48">
        <v>4</v>
      </c>
      <c r="I45" s="48">
        <v>4</v>
      </c>
      <c r="J45" s="48">
        <v>4</v>
      </c>
      <c r="K45" s="50">
        <v>0</v>
      </c>
      <c r="L45" s="56">
        <v>1.5</v>
      </c>
      <c r="M45" s="48">
        <v>4</v>
      </c>
      <c r="N45" s="48">
        <v>4</v>
      </c>
      <c r="O45" s="48">
        <v>4</v>
      </c>
      <c r="P45" s="48">
        <v>4</v>
      </c>
      <c r="Q45" s="48">
        <v>4</v>
      </c>
      <c r="R45" s="48">
        <v>4</v>
      </c>
      <c r="S45" s="48">
        <v>4</v>
      </c>
      <c r="T45" s="48">
        <v>4</v>
      </c>
      <c r="U45" s="48">
        <v>4</v>
      </c>
      <c r="V45" s="48">
        <v>4</v>
      </c>
      <c r="W45" s="50">
        <v>0</v>
      </c>
      <c r="X45" s="50"/>
      <c r="Y45" s="50">
        <v>4</v>
      </c>
      <c r="Z45" s="50">
        <v>4</v>
      </c>
      <c r="AA45" s="50">
        <v>4</v>
      </c>
      <c r="AB45" s="50">
        <v>5.5</v>
      </c>
      <c r="AC45" s="50">
        <v>4</v>
      </c>
      <c r="AD45" s="50">
        <v>4</v>
      </c>
      <c r="AE45" s="50">
        <v>4</v>
      </c>
      <c r="AF45" s="50">
        <v>4</v>
      </c>
      <c r="AG45" s="50">
        <v>0</v>
      </c>
      <c r="AH45" s="50">
        <v>3.5</v>
      </c>
      <c r="AI45" s="16"/>
      <c r="AJ45" s="16"/>
      <c r="AK45" s="16"/>
      <c r="AL45" s="16"/>
      <c r="AM45" s="16"/>
      <c r="AN45" s="16"/>
      <c r="AO45" s="16"/>
      <c r="AP45" s="16"/>
      <c r="AQ45" s="16"/>
    </row>
    <row r="46" ht="22.5" spans="1:43">
      <c r="A46" s="49"/>
      <c r="B46" s="47"/>
      <c r="C46" s="51" t="s">
        <v>110</v>
      </c>
      <c r="D46" s="48">
        <v>1</v>
      </c>
      <c r="E46" s="48">
        <v>2</v>
      </c>
      <c r="F46" s="48">
        <v>1</v>
      </c>
      <c r="G46" s="48">
        <v>3</v>
      </c>
      <c r="H46" s="48">
        <v>1</v>
      </c>
      <c r="I46" s="48">
        <v>1</v>
      </c>
      <c r="J46" s="48">
        <v>4</v>
      </c>
      <c r="K46" s="50">
        <v>0</v>
      </c>
      <c r="L46" s="56"/>
      <c r="M46" s="50"/>
      <c r="N46" s="48">
        <v>2</v>
      </c>
      <c r="O46" s="50"/>
      <c r="P46" s="48">
        <v>2</v>
      </c>
      <c r="Q46" s="48">
        <v>3</v>
      </c>
      <c r="R46" s="48">
        <v>2</v>
      </c>
      <c r="S46" s="50"/>
      <c r="T46" s="50"/>
      <c r="U46" s="48">
        <v>0.5</v>
      </c>
      <c r="V46" s="50"/>
      <c r="W46" s="50">
        <v>0</v>
      </c>
      <c r="X46" s="50"/>
      <c r="Y46" s="50">
        <v>1</v>
      </c>
      <c r="Z46" s="50">
        <v>1</v>
      </c>
      <c r="AA46" s="50">
        <v>2</v>
      </c>
      <c r="AB46" s="50"/>
      <c r="AC46" s="50">
        <v>0.5</v>
      </c>
      <c r="AD46" s="50">
        <v>1.5</v>
      </c>
      <c r="AE46" s="50">
        <v>4</v>
      </c>
      <c r="AF46" s="50">
        <v>4</v>
      </c>
      <c r="AG46" s="50">
        <v>0</v>
      </c>
      <c r="AH46" s="50"/>
      <c r="AI46" s="16"/>
      <c r="AJ46" s="16"/>
      <c r="AK46" s="16"/>
      <c r="AL46" s="16"/>
      <c r="AM46" s="16"/>
      <c r="AN46" s="16"/>
      <c r="AO46" s="16"/>
      <c r="AP46" s="16"/>
      <c r="AQ46" s="16"/>
    </row>
    <row r="47" ht="22.5" spans="1:43">
      <c r="A47" s="52" t="s">
        <v>32</v>
      </c>
      <c r="B47" s="47" t="s">
        <v>20</v>
      </c>
      <c r="C47" s="47" t="s">
        <v>111</v>
      </c>
      <c r="D47" s="50">
        <v>4</v>
      </c>
      <c r="E47" s="50">
        <v>4</v>
      </c>
      <c r="F47" s="50">
        <v>4</v>
      </c>
      <c r="G47" s="53">
        <v>0</v>
      </c>
      <c r="H47" s="53">
        <v>4</v>
      </c>
      <c r="I47" s="53">
        <v>4</v>
      </c>
      <c r="J47" s="53">
        <v>4</v>
      </c>
      <c r="K47" s="50">
        <v>4</v>
      </c>
      <c r="L47" s="53">
        <v>0</v>
      </c>
      <c r="M47" s="53"/>
      <c r="N47" s="53">
        <v>4</v>
      </c>
      <c r="O47" s="53">
        <v>4</v>
      </c>
      <c r="P47" s="50">
        <v>4</v>
      </c>
      <c r="Q47" s="50">
        <v>4</v>
      </c>
      <c r="R47" s="50">
        <v>4</v>
      </c>
      <c r="S47" s="50">
        <v>4</v>
      </c>
      <c r="T47" s="50">
        <v>4</v>
      </c>
      <c r="U47" s="50">
        <v>4</v>
      </c>
      <c r="V47" s="50">
        <v>4</v>
      </c>
      <c r="W47" s="50">
        <v>4</v>
      </c>
      <c r="X47" s="50">
        <v>4</v>
      </c>
      <c r="Y47" s="50">
        <v>4</v>
      </c>
      <c r="Z47" s="50">
        <v>4</v>
      </c>
      <c r="AA47" s="50">
        <v>4</v>
      </c>
      <c r="AB47" s="50">
        <v>4</v>
      </c>
      <c r="AC47" s="50">
        <v>4</v>
      </c>
      <c r="AD47" s="50">
        <v>4</v>
      </c>
      <c r="AE47" s="53">
        <v>0</v>
      </c>
      <c r="AF47" s="53">
        <v>4</v>
      </c>
      <c r="AG47" s="53">
        <v>4</v>
      </c>
      <c r="AH47" s="53">
        <v>4</v>
      </c>
      <c r="AI47" s="16">
        <f>IF(A47="","",COUNTIF(D47:AH48,"&gt;2")/2)</f>
        <v>27</v>
      </c>
      <c r="AJ47" s="16" cm="1">
        <f t="array" ref="AJ47">SUMPRODUCT(IFERROR((IFERROR(WEEKDAY($D$3:$AH$3,2),999)&lt;6)*D47:AH48,0))</f>
        <v>155</v>
      </c>
      <c r="AK47" s="16" cm="1">
        <f t="array" ref="AK47">SUMPRODUCT((IFERROR(WEEKDAY($D$3:$AH$3,2),999)&lt;6)*D49:AH49)</f>
        <v>68</v>
      </c>
      <c r="AL47" s="16" cm="1">
        <f t="array" ref="AL47">SUMPRODUCT(IFERROR((IFERROR(WEEKDAY($D$3:$AH$3,2),0)&gt;5)*D47:AH49,0))</f>
        <v>89.5</v>
      </c>
      <c r="AM47" s="16">
        <f>IFERROR(SUM(AJ47:AL49),"")</f>
        <v>312.5</v>
      </c>
      <c r="AN47" s="16" t="s">
        <v>108</v>
      </c>
      <c r="AO47" s="16" cm="1">
        <f t="array" ref="AO47">SUMPRODUCT((IFERROR((D47:AH47+D48:AH48+D49:AH49),0)&gt;8)*1,IFERROR((D47:AH47+D48:AH48+D49:AH49-8),0))</f>
        <v>93.5</v>
      </c>
      <c r="AP47" s="16">
        <f>SUM(D47:AH49)-AO47</f>
        <v>219</v>
      </c>
      <c r="AQ47" s="16">
        <f>AM47-AO47-AP47</f>
        <v>0</v>
      </c>
    </row>
    <row r="48" ht="22.5" spans="1:43">
      <c r="A48" s="52"/>
      <c r="B48" s="47"/>
      <c r="C48" s="47" t="s">
        <v>112</v>
      </c>
      <c r="D48" s="50">
        <v>4</v>
      </c>
      <c r="E48" s="50">
        <v>4</v>
      </c>
      <c r="F48" s="50">
        <v>4</v>
      </c>
      <c r="G48" s="53">
        <v>0</v>
      </c>
      <c r="H48" s="53">
        <v>4</v>
      </c>
      <c r="I48" s="53">
        <v>4</v>
      </c>
      <c r="J48" s="53">
        <v>4</v>
      </c>
      <c r="K48" s="50">
        <v>4</v>
      </c>
      <c r="L48" s="53">
        <v>0</v>
      </c>
      <c r="M48" s="53">
        <v>4</v>
      </c>
      <c r="N48" s="53">
        <v>4</v>
      </c>
      <c r="O48" s="53"/>
      <c r="P48" s="50">
        <v>4</v>
      </c>
      <c r="Q48" s="50">
        <v>4</v>
      </c>
      <c r="R48" s="50">
        <v>4</v>
      </c>
      <c r="S48" s="50">
        <v>4</v>
      </c>
      <c r="T48" s="50">
        <v>4</v>
      </c>
      <c r="U48" s="50">
        <v>4</v>
      </c>
      <c r="V48" s="50">
        <v>4</v>
      </c>
      <c r="W48" s="50">
        <v>4</v>
      </c>
      <c r="X48" s="50">
        <v>4</v>
      </c>
      <c r="Y48" s="50">
        <v>4</v>
      </c>
      <c r="Z48" s="50">
        <v>4</v>
      </c>
      <c r="AA48" s="50">
        <v>4</v>
      </c>
      <c r="AB48" s="50">
        <v>4</v>
      </c>
      <c r="AC48" s="50">
        <v>4</v>
      </c>
      <c r="AD48" s="50">
        <v>4</v>
      </c>
      <c r="AE48" s="53">
        <v>0</v>
      </c>
      <c r="AF48" s="53">
        <v>4</v>
      </c>
      <c r="AG48" s="53">
        <v>4</v>
      </c>
      <c r="AH48" s="53">
        <v>3</v>
      </c>
      <c r="AI48" s="16"/>
      <c r="AJ48" s="16"/>
      <c r="AK48" s="16"/>
      <c r="AL48" s="16"/>
      <c r="AM48" s="16"/>
      <c r="AN48" s="16"/>
      <c r="AO48" s="16"/>
      <c r="AP48" s="16"/>
      <c r="AQ48" s="16"/>
    </row>
    <row r="49" ht="22.5" spans="1:43">
      <c r="A49" s="52"/>
      <c r="B49" s="47"/>
      <c r="C49" s="47" t="s">
        <v>110</v>
      </c>
      <c r="D49" s="50">
        <v>3.5</v>
      </c>
      <c r="E49" s="50">
        <v>2</v>
      </c>
      <c r="F49" s="50">
        <v>2</v>
      </c>
      <c r="G49" s="53">
        <v>0</v>
      </c>
      <c r="H49" s="53">
        <v>4</v>
      </c>
      <c r="I49" s="53">
        <v>5.5</v>
      </c>
      <c r="J49" s="53">
        <v>4.5</v>
      </c>
      <c r="K49" s="50">
        <v>3</v>
      </c>
      <c r="L49" s="53">
        <v>0</v>
      </c>
      <c r="M49" s="53">
        <v>5</v>
      </c>
      <c r="N49" s="53"/>
      <c r="O49" s="53"/>
      <c r="P49" s="50">
        <v>3</v>
      </c>
      <c r="Q49" s="50">
        <v>4</v>
      </c>
      <c r="R49" s="50">
        <v>4</v>
      </c>
      <c r="S49" s="50">
        <v>5</v>
      </c>
      <c r="T49" s="50">
        <v>4</v>
      </c>
      <c r="U49" s="50">
        <v>5</v>
      </c>
      <c r="V49" s="50">
        <v>4.5</v>
      </c>
      <c r="W49" s="50">
        <v>4.5</v>
      </c>
      <c r="X49" s="50">
        <v>4</v>
      </c>
      <c r="Y49" s="50">
        <v>4</v>
      </c>
      <c r="Z49" s="50">
        <v>4</v>
      </c>
      <c r="AA49" s="50">
        <v>4</v>
      </c>
      <c r="AB49" s="50">
        <v>4</v>
      </c>
      <c r="AC49" s="50">
        <v>4</v>
      </c>
      <c r="AD49" s="50">
        <v>4</v>
      </c>
      <c r="AE49" s="53">
        <v>0</v>
      </c>
      <c r="AF49" s="53">
        <v>4</v>
      </c>
      <c r="AG49" s="53">
        <v>2</v>
      </c>
      <c r="AH49" s="53"/>
      <c r="AI49" s="16"/>
      <c r="AJ49" s="16"/>
      <c r="AK49" s="16"/>
      <c r="AL49" s="16"/>
      <c r="AM49" s="16"/>
      <c r="AN49" s="16"/>
      <c r="AO49" s="16"/>
      <c r="AP49" s="16"/>
      <c r="AQ49" s="16"/>
    </row>
    <row r="50" ht="22.5" spans="1:43">
      <c r="A50" s="46" t="s">
        <v>33</v>
      </c>
      <c r="B50" s="47" t="s">
        <v>20</v>
      </c>
      <c r="C50" s="47" t="s">
        <v>111</v>
      </c>
      <c r="D50" s="50">
        <v>4</v>
      </c>
      <c r="E50" s="50">
        <v>4</v>
      </c>
      <c r="F50" s="50">
        <v>4</v>
      </c>
      <c r="G50" s="50">
        <v>4</v>
      </c>
      <c r="H50" s="50">
        <v>4</v>
      </c>
      <c r="I50" s="50">
        <v>4</v>
      </c>
      <c r="J50" s="50">
        <v>4</v>
      </c>
      <c r="K50" s="50">
        <v>4</v>
      </c>
      <c r="L50" s="50">
        <v>4</v>
      </c>
      <c r="M50" s="50">
        <v>4</v>
      </c>
      <c r="N50" s="50">
        <v>4</v>
      </c>
      <c r="O50" s="50">
        <v>4</v>
      </c>
      <c r="P50" s="50">
        <v>4</v>
      </c>
      <c r="Q50" s="50">
        <v>4</v>
      </c>
      <c r="R50" s="50">
        <v>4</v>
      </c>
      <c r="S50" s="50">
        <v>4</v>
      </c>
      <c r="T50" s="50">
        <v>4</v>
      </c>
      <c r="U50" s="50">
        <v>4</v>
      </c>
      <c r="V50" s="50">
        <v>4</v>
      </c>
      <c r="W50" s="50">
        <v>4</v>
      </c>
      <c r="X50" s="50">
        <v>4</v>
      </c>
      <c r="Y50" s="50">
        <v>4</v>
      </c>
      <c r="Z50" s="50">
        <v>4</v>
      </c>
      <c r="AA50" s="54">
        <v>4</v>
      </c>
      <c r="AB50" s="54">
        <v>4</v>
      </c>
      <c r="AC50" s="54">
        <v>4</v>
      </c>
      <c r="AD50" s="54" t="s">
        <v>115</v>
      </c>
      <c r="AE50" s="54"/>
      <c r="AF50" s="54"/>
      <c r="AG50" s="54"/>
      <c r="AH50" s="50"/>
      <c r="AI50" s="16">
        <f>IF(A50="","",COUNTIF(D50:AH51,"&gt;2")/2)</f>
        <v>26</v>
      </c>
      <c r="AJ50" s="16" cm="1">
        <f t="array" ref="AJ50">SUMPRODUCT(IFERROR((IFERROR(WEEKDAY($D$3:$AH$3,2),999)&lt;6)*D50:AH51,0))</f>
        <v>152</v>
      </c>
      <c r="AK50" s="16" cm="1">
        <f t="array" ref="AK50">SUMPRODUCT((IFERROR(WEEKDAY($D$3:$AH$3,2),999)&lt;6)*D52:AH52)</f>
        <v>56</v>
      </c>
      <c r="AL50" s="16" cm="1">
        <f t="array" ref="AL50">SUMPRODUCT(IFERROR((IFERROR(WEEKDAY($D$3:$AH$3,2),0)&gt;5)*D50:AH52,0))</f>
        <v>77</v>
      </c>
      <c r="AM50" s="16">
        <f>IFERROR(SUM(AJ50:AL52),"")</f>
        <v>285</v>
      </c>
      <c r="AN50" s="16" t="s">
        <v>108</v>
      </c>
      <c r="AO50" s="16" cm="1">
        <f t="array" ref="AO50">SUMPRODUCT((IFERROR((D50:AH50+D51:AH51+D52:AH52),0)&gt;8)*1,IFERROR((D50:AH50+D51:AH51+D52:AH52-8),0))</f>
        <v>77</v>
      </c>
      <c r="AP50" s="16">
        <f>SUM(D50:AH52)-AO50</f>
        <v>208</v>
      </c>
      <c r="AQ50" s="16">
        <f>AM50-AO50-AP50</f>
        <v>0</v>
      </c>
    </row>
    <row r="51" ht="22.5" spans="1:43">
      <c r="A51" s="46"/>
      <c r="B51" s="47"/>
      <c r="C51" s="47" t="s">
        <v>112</v>
      </c>
      <c r="D51" s="50">
        <v>4</v>
      </c>
      <c r="E51" s="50">
        <v>4</v>
      </c>
      <c r="F51" s="50">
        <v>4</v>
      </c>
      <c r="G51" s="50">
        <v>4</v>
      </c>
      <c r="H51" s="50">
        <v>4</v>
      </c>
      <c r="I51" s="50">
        <v>4</v>
      </c>
      <c r="J51" s="50">
        <v>4</v>
      </c>
      <c r="K51" s="50">
        <v>4</v>
      </c>
      <c r="L51" s="50">
        <v>4</v>
      </c>
      <c r="M51" s="50">
        <v>4</v>
      </c>
      <c r="N51" s="50">
        <v>4</v>
      </c>
      <c r="O51" s="50">
        <v>4</v>
      </c>
      <c r="P51" s="50">
        <v>4</v>
      </c>
      <c r="Q51" s="50">
        <v>4</v>
      </c>
      <c r="R51" s="50">
        <v>4</v>
      </c>
      <c r="S51" s="50">
        <v>4</v>
      </c>
      <c r="T51" s="50">
        <v>4</v>
      </c>
      <c r="U51" s="50">
        <v>4</v>
      </c>
      <c r="V51" s="50">
        <v>4</v>
      </c>
      <c r="W51" s="50">
        <v>4</v>
      </c>
      <c r="X51" s="50">
        <v>4</v>
      </c>
      <c r="Y51" s="50">
        <v>4</v>
      </c>
      <c r="Z51" s="50">
        <v>4</v>
      </c>
      <c r="AA51" s="54">
        <v>4</v>
      </c>
      <c r="AB51" s="54">
        <v>4</v>
      </c>
      <c r="AC51" s="54">
        <v>4</v>
      </c>
      <c r="AD51" s="54"/>
      <c r="AE51" s="54"/>
      <c r="AF51" s="54"/>
      <c r="AG51" s="54"/>
      <c r="AH51" s="50"/>
      <c r="AI51" s="16"/>
      <c r="AJ51" s="16"/>
      <c r="AK51" s="16"/>
      <c r="AL51" s="16"/>
      <c r="AM51" s="16"/>
      <c r="AN51" s="16"/>
      <c r="AO51" s="16"/>
      <c r="AP51" s="16"/>
      <c r="AQ51" s="16"/>
    </row>
    <row r="52" ht="22.5" spans="1:43">
      <c r="A52" s="49"/>
      <c r="B52" s="47"/>
      <c r="C52" s="51" t="s">
        <v>110</v>
      </c>
      <c r="D52" s="50">
        <v>3</v>
      </c>
      <c r="E52" s="50">
        <v>3</v>
      </c>
      <c r="F52" s="50">
        <v>2</v>
      </c>
      <c r="G52" s="50">
        <v>3</v>
      </c>
      <c r="H52" s="50">
        <v>3</v>
      </c>
      <c r="I52" s="50">
        <v>3</v>
      </c>
      <c r="J52" s="50">
        <v>3</v>
      </c>
      <c r="K52" s="50">
        <v>3</v>
      </c>
      <c r="L52" s="50">
        <v>3</v>
      </c>
      <c r="M52" s="50">
        <v>3</v>
      </c>
      <c r="N52" s="50">
        <v>3</v>
      </c>
      <c r="O52" s="50">
        <v>3</v>
      </c>
      <c r="P52" s="50">
        <v>3</v>
      </c>
      <c r="Q52" s="50">
        <v>3</v>
      </c>
      <c r="R52" s="50">
        <v>3</v>
      </c>
      <c r="S52" s="50">
        <v>3</v>
      </c>
      <c r="T52" s="50">
        <v>3</v>
      </c>
      <c r="U52" s="50">
        <v>3</v>
      </c>
      <c r="V52" s="50">
        <v>3</v>
      </c>
      <c r="W52" s="50">
        <v>3</v>
      </c>
      <c r="X52" s="50">
        <v>3</v>
      </c>
      <c r="Y52" s="50">
        <v>3</v>
      </c>
      <c r="Z52" s="50">
        <v>3</v>
      </c>
      <c r="AA52" s="54">
        <v>3</v>
      </c>
      <c r="AB52" s="54">
        <v>3</v>
      </c>
      <c r="AC52" s="54">
        <v>3</v>
      </c>
      <c r="AD52" s="54"/>
      <c r="AE52" s="54"/>
      <c r="AF52" s="54"/>
      <c r="AG52" s="54"/>
      <c r="AH52" s="50"/>
      <c r="AI52" s="16"/>
      <c r="AJ52" s="16"/>
      <c r="AK52" s="16"/>
      <c r="AL52" s="16"/>
      <c r="AM52" s="16"/>
      <c r="AN52" s="16"/>
      <c r="AO52" s="16"/>
      <c r="AP52" s="16"/>
      <c r="AQ52" s="16"/>
    </row>
    <row r="53" ht="22.5" spans="1:43">
      <c r="A53" s="46" t="s">
        <v>75</v>
      </c>
      <c r="B53" s="47" t="s">
        <v>20</v>
      </c>
      <c r="C53" s="47" t="s">
        <v>111</v>
      </c>
      <c r="D53" s="50">
        <v>4</v>
      </c>
      <c r="E53" s="50">
        <v>4</v>
      </c>
      <c r="F53" s="50">
        <v>4</v>
      </c>
      <c r="G53" s="50">
        <v>4</v>
      </c>
      <c r="H53" s="50">
        <v>4</v>
      </c>
      <c r="I53" s="53">
        <v>0</v>
      </c>
      <c r="J53" s="50">
        <v>4</v>
      </c>
      <c r="K53" s="54">
        <v>4</v>
      </c>
      <c r="L53" s="50">
        <v>4</v>
      </c>
      <c r="M53" s="50">
        <v>4</v>
      </c>
      <c r="N53" s="50">
        <v>4</v>
      </c>
      <c r="O53" s="50">
        <v>4</v>
      </c>
      <c r="P53" s="50">
        <v>4</v>
      </c>
      <c r="Q53" s="50">
        <v>4</v>
      </c>
      <c r="R53" s="50">
        <v>4</v>
      </c>
      <c r="S53" s="50">
        <v>4</v>
      </c>
      <c r="T53" s="50">
        <v>4</v>
      </c>
      <c r="U53" s="54">
        <v>0</v>
      </c>
      <c r="V53" s="50">
        <v>4</v>
      </c>
      <c r="W53" s="54">
        <v>4</v>
      </c>
      <c r="X53" s="50">
        <v>4</v>
      </c>
      <c r="Y53" s="50">
        <v>4</v>
      </c>
      <c r="Z53" s="50">
        <v>4</v>
      </c>
      <c r="AA53" s="50">
        <v>4</v>
      </c>
      <c r="AB53" s="50">
        <v>4</v>
      </c>
      <c r="AC53" s="54" t="s">
        <v>115</v>
      </c>
      <c r="AD53" s="54"/>
      <c r="AE53" s="54"/>
      <c r="AF53" s="54"/>
      <c r="AG53" s="54"/>
      <c r="AH53" s="54"/>
      <c r="AI53" s="16">
        <f>IF(A53="","",COUNTIF(D53:AH54,"&gt;2")/2)</f>
        <v>22.5</v>
      </c>
      <c r="AJ53" s="16" cm="1">
        <f t="array" ref="AJ53">SUMPRODUCT(IFERROR((IFERROR(WEEKDAY($D$3:$AH$3,2),999)&lt;6)*D53:AH54,0))</f>
        <v>140</v>
      </c>
      <c r="AK53" s="16" cm="1">
        <f t="array" ref="AK53">SUMPRODUCT((IFERROR(WEEKDAY($D$3:$AH$3,2),999)&lt;6)*D55:AH55)</f>
        <v>43</v>
      </c>
      <c r="AL53" s="16" cm="1">
        <f t="array" ref="AL53">SUMPRODUCT(IFERROR((IFERROR(WEEKDAY($D$3:$AH$3,2),0)&gt;5)*D53:AH55,0))</f>
        <v>50.5</v>
      </c>
      <c r="AM53" s="16">
        <f>IFERROR(SUM(AJ53:AL55),"")</f>
        <v>233.5</v>
      </c>
      <c r="AN53" s="16" t="s">
        <v>108</v>
      </c>
      <c r="AO53" s="16" cm="1">
        <f t="array" ref="AO53">SUMPRODUCT((IFERROR((D53:AH53+D54:AH54+D55:AH55),0)&gt;8)*1,IFERROR((D53:AH53+D54:AH54+D55:AH55-8),0))</f>
        <v>54</v>
      </c>
      <c r="AP53" s="16">
        <f>SUM(D53:AH55)-AO53</f>
        <v>179.5</v>
      </c>
      <c r="AQ53" s="16">
        <f>AM53-AO53-AP53</f>
        <v>0</v>
      </c>
    </row>
    <row r="54" ht="22.5" spans="1:43">
      <c r="A54" s="46"/>
      <c r="B54" s="47"/>
      <c r="C54" s="47" t="s">
        <v>112</v>
      </c>
      <c r="D54" s="50">
        <v>4</v>
      </c>
      <c r="E54" s="50">
        <v>4</v>
      </c>
      <c r="F54" s="50">
        <v>4</v>
      </c>
      <c r="G54" s="50">
        <v>4</v>
      </c>
      <c r="H54" s="50">
        <v>4</v>
      </c>
      <c r="I54" s="53">
        <v>0</v>
      </c>
      <c r="J54" s="50">
        <v>4</v>
      </c>
      <c r="K54" s="54"/>
      <c r="L54" s="50">
        <v>4</v>
      </c>
      <c r="M54" s="50">
        <v>4</v>
      </c>
      <c r="N54" s="50">
        <v>4</v>
      </c>
      <c r="O54" s="50">
        <v>4</v>
      </c>
      <c r="P54" s="50">
        <v>4</v>
      </c>
      <c r="Q54" s="50">
        <v>4</v>
      </c>
      <c r="R54" s="50">
        <v>4</v>
      </c>
      <c r="S54" s="50">
        <v>4</v>
      </c>
      <c r="T54" s="50">
        <v>4</v>
      </c>
      <c r="U54" s="54">
        <v>0</v>
      </c>
      <c r="V54" s="50">
        <v>4</v>
      </c>
      <c r="W54" s="54">
        <v>3.5</v>
      </c>
      <c r="X54" s="50">
        <v>4</v>
      </c>
      <c r="Y54" s="50">
        <v>4</v>
      </c>
      <c r="Z54" s="50">
        <v>4</v>
      </c>
      <c r="AA54" s="50">
        <v>4</v>
      </c>
      <c r="AB54" s="50">
        <v>4</v>
      </c>
      <c r="AC54" s="54"/>
      <c r="AD54" s="54"/>
      <c r="AE54" s="54"/>
      <c r="AF54" s="54"/>
      <c r="AG54" s="54"/>
      <c r="AH54" s="54"/>
      <c r="AI54" s="16"/>
      <c r="AJ54" s="16"/>
      <c r="AK54" s="16"/>
      <c r="AL54" s="16"/>
      <c r="AM54" s="16"/>
      <c r="AN54" s="16"/>
      <c r="AO54" s="16"/>
      <c r="AP54" s="16"/>
      <c r="AQ54" s="16"/>
    </row>
    <row r="55" ht="22.5" spans="1:43">
      <c r="A55" s="49"/>
      <c r="B55" s="47"/>
      <c r="C55" s="51" t="s">
        <v>110</v>
      </c>
      <c r="D55" s="50">
        <v>3</v>
      </c>
      <c r="E55" s="50">
        <v>3</v>
      </c>
      <c r="F55" s="50">
        <v>2</v>
      </c>
      <c r="G55" s="50">
        <v>3</v>
      </c>
      <c r="H55" s="50">
        <v>2</v>
      </c>
      <c r="I55" s="53">
        <v>0</v>
      </c>
      <c r="J55" s="50">
        <v>3</v>
      </c>
      <c r="K55" s="54"/>
      <c r="L55" s="50">
        <v>3</v>
      </c>
      <c r="M55" s="50">
        <v>2</v>
      </c>
      <c r="N55" s="50">
        <v>2</v>
      </c>
      <c r="O55" s="50">
        <v>3</v>
      </c>
      <c r="P55" s="50">
        <v>3</v>
      </c>
      <c r="Q55" s="50">
        <v>2</v>
      </c>
      <c r="R55" s="50">
        <v>3</v>
      </c>
      <c r="S55" s="50">
        <v>3</v>
      </c>
      <c r="T55" s="50">
        <v>2</v>
      </c>
      <c r="U55" s="54">
        <v>0</v>
      </c>
      <c r="V55" s="50">
        <v>3</v>
      </c>
      <c r="W55" s="54"/>
      <c r="X55" s="50">
        <v>2</v>
      </c>
      <c r="Y55" s="50">
        <v>3</v>
      </c>
      <c r="Z55" s="50">
        <v>2</v>
      </c>
      <c r="AA55" s="50">
        <v>2</v>
      </c>
      <c r="AB55" s="50">
        <v>3</v>
      </c>
      <c r="AC55" s="54"/>
      <c r="AD55" s="54"/>
      <c r="AE55" s="54"/>
      <c r="AF55" s="54"/>
      <c r="AG55" s="54"/>
      <c r="AH55" s="54"/>
      <c r="AI55" s="16"/>
      <c r="AJ55" s="16"/>
      <c r="AK55" s="16"/>
      <c r="AL55" s="16"/>
      <c r="AM55" s="16"/>
      <c r="AN55" s="16"/>
      <c r="AO55" s="16"/>
      <c r="AP55" s="16"/>
      <c r="AQ55" s="16"/>
    </row>
    <row r="56" ht="22.5" spans="1:43">
      <c r="A56" s="46" t="s">
        <v>35</v>
      </c>
      <c r="B56" s="47" t="s">
        <v>20</v>
      </c>
      <c r="C56" s="47" t="s">
        <v>111</v>
      </c>
      <c r="D56" s="50"/>
      <c r="E56" s="50"/>
      <c r="F56" s="50"/>
      <c r="G56" s="50">
        <v>4</v>
      </c>
      <c r="H56" s="50">
        <v>4</v>
      </c>
      <c r="I56" s="50">
        <v>4</v>
      </c>
      <c r="J56" s="50">
        <v>4</v>
      </c>
      <c r="K56" s="54">
        <v>4</v>
      </c>
      <c r="L56" s="50">
        <v>4</v>
      </c>
      <c r="M56" s="50">
        <v>4</v>
      </c>
      <c r="N56" s="50">
        <v>4</v>
      </c>
      <c r="O56" s="50">
        <v>4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3" t="s">
        <v>115</v>
      </c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16">
        <f>IF(A56="","",COUNTIF(D56:AH57,"&gt;2")/2)</f>
        <v>9</v>
      </c>
      <c r="AJ56" s="16" cm="1">
        <f t="array" ref="AJ56">SUMPRODUCT(IFERROR((IFERROR(WEEKDAY($D$3:$AH$3,2),999)&lt;6)*D56:AH57,0))</f>
        <v>48</v>
      </c>
      <c r="AK56" s="16" cm="1">
        <f t="array" ref="AK56">SUMPRODUCT((IFERROR(WEEKDAY($D$3:$AH$3,2),999)&lt;6)*D58:AH58)</f>
        <v>20</v>
      </c>
      <c r="AL56" s="16" cm="1">
        <f t="array" ref="AL56">SUMPRODUCT(IFERROR((IFERROR(WEEKDAY($D$3:$AH$3,2),0)&gt;5)*D56:AH58,0))</f>
        <v>33</v>
      </c>
      <c r="AM56" s="16">
        <f>IFERROR(SUM(AJ56:AL58),"")</f>
        <v>101</v>
      </c>
      <c r="AN56" s="16" t="s">
        <v>108</v>
      </c>
      <c r="AO56" s="16" cm="1">
        <f t="array" ref="AO56">SUMPRODUCT((IFERROR((D56:AH56+D57:AH57+D58:AH58),0)&gt;8)*1,IFERROR((D56:AH56+D57:AH57+D58:AH58-8),0))</f>
        <v>29</v>
      </c>
      <c r="AP56" s="16">
        <f>SUM(D56:AH58)-AO56</f>
        <v>72</v>
      </c>
      <c r="AQ56" s="16">
        <f>AM56-AO56-AP56</f>
        <v>0</v>
      </c>
    </row>
    <row r="57" ht="22.5" spans="1:43">
      <c r="A57" s="46"/>
      <c r="B57" s="47"/>
      <c r="C57" s="47" t="s">
        <v>112</v>
      </c>
      <c r="D57" s="50"/>
      <c r="E57" s="50"/>
      <c r="F57" s="50"/>
      <c r="G57" s="50">
        <v>4</v>
      </c>
      <c r="H57" s="50">
        <v>4</v>
      </c>
      <c r="I57" s="50">
        <v>4</v>
      </c>
      <c r="J57" s="50">
        <v>4</v>
      </c>
      <c r="K57" s="54">
        <v>4</v>
      </c>
      <c r="L57" s="50">
        <v>4</v>
      </c>
      <c r="M57" s="50">
        <v>4</v>
      </c>
      <c r="N57" s="50">
        <v>4</v>
      </c>
      <c r="O57" s="50">
        <v>4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3">
        <v>0</v>
      </c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16"/>
      <c r="AJ57" s="16"/>
      <c r="AK57" s="16"/>
      <c r="AL57" s="16"/>
      <c r="AM57" s="16"/>
      <c r="AN57" s="16"/>
      <c r="AO57" s="16"/>
      <c r="AP57" s="16"/>
      <c r="AQ57" s="16"/>
    </row>
    <row r="58" ht="22.5" spans="1:43">
      <c r="A58" s="49"/>
      <c r="B58" s="47"/>
      <c r="C58" s="51" t="s">
        <v>110</v>
      </c>
      <c r="D58" s="50"/>
      <c r="E58" s="50"/>
      <c r="F58" s="50"/>
      <c r="G58" s="50">
        <v>3</v>
      </c>
      <c r="H58" s="50">
        <v>3</v>
      </c>
      <c r="I58" s="50">
        <v>3</v>
      </c>
      <c r="J58" s="50">
        <v>4</v>
      </c>
      <c r="K58" s="54">
        <v>4</v>
      </c>
      <c r="L58" s="50">
        <v>3</v>
      </c>
      <c r="M58" s="50">
        <v>3</v>
      </c>
      <c r="N58" s="50">
        <v>3</v>
      </c>
      <c r="O58" s="50">
        <v>3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3">
        <v>0</v>
      </c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16"/>
      <c r="AJ58" s="16"/>
      <c r="AK58" s="16"/>
      <c r="AL58" s="16"/>
      <c r="AM58" s="16"/>
      <c r="AN58" s="16"/>
      <c r="AO58" s="16"/>
      <c r="AP58" s="16"/>
      <c r="AQ58" s="16"/>
    </row>
    <row r="59" ht="22.5" spans="1:43">
      <c r="A59" s="46" t="s">
        <v>36</v>
      </c>
      <c r="B59" s="47" t="s">
        <v>20</v>
      </c>
      <c r="C59" s="47" t="s">
        <v>111</v>
      </c>
      <c r="D59" s="50"/>
      <c r="E59" s="50"/>
      <c r="F59" s="50"/>
      <c r="G59" s="50">
        <v>4</v>
      </c>
      <c r="H59" s="50">
        <v>4</v>
      </c>
      <c r="I59" s="50">
        <v>4</v>
      </c>
      <c r="J59" s="50">
        <v>4</v>
      </c>
      <c r="K59" s="50">
        <v>4</v>
      </c>
      <c r="L59" s="50">
        <v>4</v>
      </c>
      <c r="M59" s="50">
        <v>4</v>
      </c>
      <c r="N59" s="50">
        <v>4</v>
      </c>
      <c r="O59" s="50">
        <v>4</v>
      </c>
      <c r="P59" s="50">
        <v>4</v>
      </c>
      <c r="Q59" s="50">
        <v>4</v>
      </c>
      <c r="R59" s="54">
        <v>0</v>
      </c>
      <c r="S59" s="54">
        <v>0</v>
      </c>
      <c r="T59" s="54">
        <v>4</v>
      </c>
      <c r="U59" s="54">
        <v>4</v>
      </c>
      <c r="V59" s="54">
        <v>4</v>
      </c>
      <c r="W59" s="50">
        <v>4</v>
      </c>
      <c r="X59" s="54"/>
      <c r="Y59" s="65"/>
      <c r="Z59" s="65">
        <v>4</v>
      </c>
      <c r="AA59" s="65"/>
      <c r="AB59" s="54">
        <v>0</v>
      </c>
      <c r="AC59" s="54">
        <v>0</v>
      </c>
      <c r="AD59" s="65">
        <v>4</v>
      </c>
      <c r="AE59" s="65">
        <v>4</v>
      </c>
      <c r="AF59" s="54">
        <v>2</v>
      </c>
      <c r="AG59" s="65">
        <v>4</v>
      </c>
      <c r="AH59" s="65">
        <v>4</v>
      </c>
      <c r="AI59" s="16">
        <f>IF(A59="","",COUNTIF(D59:AH60,"&gt;2")/2)</f>
        <v>22</v>
      </c>
      <c r="AJ59" s="16" cm="1">
        <f t="array" ref="AJ59">SUMPRODUCT(IFERROR((IFERROR(WEEKDAY($D$3:$AH$3,2),999)&lt;6)*D59:AH60,0))</f>
        <v>125</v>
      </c>
      <c r="AK59" s="16" cm="1">
        <f t="array" ref="AK59">SUMPRODUCT((IFERROR(WEEKDAY($D$3:$AH$3,2),999)&lt;6)*D61:AH61)</f>
        <v>48.5</v>
      </c>
      <c r="AL59" s="16" cm="1">
        <f t="array" ref="AL59">SUMPRODUCT(IFERROR((IFERROR(WEEKDAY($D$3:$AH$3,2),0)&gt;5)*D59:AH61,0))</f>
        <v>75.5</v>
      </c>
      <c r="AM59" s="16">
        <f>IFERROR(SUM(AJ59:AL61),"")</f>
        <v>249</v>
      </c>
      <c r="AN59" s="16" t="s">
        <v>108</v>
      </c>
      <c r="AO59" s="16" cm="1">
        <f t="array" ref="AO59">SUMPRODUCT((IFERROR((D59:AH59+D60:AH60+D61:AH61),0)&gt;8)*1,IFERROR((D59:AH59+D60:AH60+D61:AH61-8),0))</f>
        <v>61</v>
      </c>
      <c r="AP59" s="16">
        <f>SUM(D59:AH61)-AO59</f>
        <v>188</v>
      </c>
      <c r="AQ59" s="16">
        <f>AM59-AO59-AP59</f>
        <v>0</v>
      </c>
    </row>
    <row r="60" ht="22.5" spans="1:43">
      <c r="A60" s="46"/>
      <c r="B60" s="47"/>
      <c r="C60" s="47" t="s">
        <v>112</v>
      </c>
      <c r="D60" s="50"/>
      <c r="E60" s="50"/>
      <c r="F60" s="50"/>
      <c r="G60" s="50">
        <v>4</v>
      </c>
      <c r="H60" s="50">
        <v>4</v>
      </c>
      <c r="I60" s="50">
        <v>4</v>
      </c>
      <c r="J60" s="50">
        <v>4</v>
      </c>
      <c r="K60" s="50">
        <v>4</v>
      </c>
      <c r="L60" s="50">
        <v>4</v>
      </c>
      <c r="M60" s="50">
        <v>4</v>
      </c>
      <c r="N60" s="50">
        <v>4</v>
      </c>
      <c r="O60" s="50">
        <v>4</v>
      </c>
      <c r="P60" s="50">
        <v>4</v>
      </c>
      <c r="Q60" s="50">
        <v>4</v>
      </c>
      <c r="R60" s="54">
        <v>0</v>
      </c>
      <c r="S60" s="54">
        <v>4</v>
      </c>
      <c r="T60" s="54">
        <v>4</v>
      </c>
      <c r="U60" s="54">
        <v>4</v>
      </c>
      <c r="V60" s="54">
        <v>4</v>
      </c>
      <c r="W60" s="50">
        <v>4</v>
      </c>
      <c r="X60" s="54">
        <v>4</v>
      </c>
      <c r="Y60" s="65">
        <v>5.5</v>
      </c>
      <c r="Z60" s="65">
        <v>4</v>
      </c>
      <c r="AA60" s="65">
        <v>5.5</v>
      </c>
      <c r="AB60" s="54">
        <v>0</v>
      </c>
      <c r="AC60" s="54">
        <v>0</v>
      </c>
      <c r="AD60" s="65">
        <v>4</v>
      </c>
      <c r="AE60" s="65">
        <v>4</v>
      </c>
      <c r="AF60" s="54"/>
      <c r="AG60" s="65">
        <v>4</v>
      </c>
      <c r="AH60" s="65">
        <v>4</v>
      </c>
      <c r="AI60" s="16"/>
      <c r="AJ60" s="16"/>
      <c r="AK60" s="16"/>
      <c r="AL60" s="16"/>
      <c r="AM60" s="16"/>
      <c r="AN60" s="16"/>
      <c r="AO60" s="16"/>
      <c r="AP60" s="16"/>
      <c r="AQ60" s="16"/>
    </row>
    <row r="61" ht="22.5" spans="1:43">
      <c r="A61" s="49"/>
      <c r="B61" s="47"/>
      <c r="C61" s="51" t="s">
        <v>110</v>
      </c>
      <c r="D61" s="50"/>
      <c r="E61" s="50"/>
      <c r="F61" s="50"/>
      <c r="G61" s="50">
        <v>3</v>
      </c>
      <c r="H61" s="50">
        <v>3</v>
      </c>
      <c r="I61" s="50">
        <v>3</v>
      </c>
      <c r="J61" s="50">
        <v>4</v>
      </c>
      <c r="K61" s="50">
        <v>4</v>
      </c>
      <c r="L61" s="50">
        <v>3</v>
      </c>
      <c r="M61" s="50">
        <v>3</v>
      </c>
      <c r="N61" s="50">
        <v>3</v>
      </c>
      <c r="O61" s="50">
        <v>3</v>
      </c>
      <c r="P61" s="50">
        <v>2</v>
      </c>
      <c r="Q61" s="50"/>
      <c r="R61" s="54">
        <v>0</v>
      </c>
      <c r="S61" s="54">
        <v>3</v>
      </c>
      <c r="T61" s="54">
        <v>3</v>
      </c>
      <c r="U61" s="54">
        <v>0.5</v>
      </c>
      <c r="V61" s="54">
        <v>3.5</v>
      </c>
      <c r="W61" s="50">
        <v>2</v>
      </c>
      <c r="X61" s="54">
        <v>9</v>
      </c>
      <c r="Y61" s="65"/>
      <c r="Z61" s="65">
        <v>3</v>
      </c>
      <c r="AA61" s="65"/>
      <c r="AB61" s="54">
        <v>0</v>
      </c>
      <c r="AC61" s="54">
        <v>0</v>
      </c>
      <c r="AD61" s="65">
        <v>3</v>
      </c>
      <c r="AE61" s="65">
        <v>3</v>
      </c>
      <c r="AF61" s="54"/>
      <c r="AG61" s="65">
        <v>3</v>
      </c>
      <c r="AH61" s="65">
        <v>4</v>
      </c>
      <c r="AI61" s="16"/>
      <c r="AJ61" s="16"/>
      <c r="AK61" s="16"/>
      <c r="AL61" s="16"/>
      <c r="AM61" s="16"/>
      <c r="AN61" s="16"/>
      <c r="AO61" s="16"/>
      <c r="AP61" s="16"/>
      <c r="AQ61" s="16"/>
    </row>
    <row r="62" ht="22.5" spans="1:43">
      <c r="A62" s="46" t="s">
        <v>38</v>
      </c>
      <c r="B62" s="47" t="s">
        <v>20</v>
      </c>
      <c r="C62" s="47" t="s">
        <v>111</v>
      </c>
      <c r="D62" s="50"/>
      <c r="E62" s="50"/>
      <c r="F62" s="50"/>
      <c r="G62" s="54"/>
      <c r="H62" s="54"/>
      <c r="I62" s="54"/>
      <c r="J62" s="54"/>
      <c r="K62" s="54"/>
      <c r="L62" s="54"/>
      <c r="M62" s="54"/>
      <c r="N62" s="54"/>
      <c r="O62" s="50"/>
      <c r="P62" s="50"/>
      <c r="Q62" s="50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>
        <v>4</v>
      </c>
      <c r="AD62" s="54">
        <v>4</v>
      </c>
      <c r="AE62" s="54">
        <v>4</v>
      </c>
      <c r="AF62" s="54">
        <v>4</v>
      </c>
      <c r="AG62" s="54">
        <v>4</v>
      </c>
      <c r="AH62" s="50">
        <v>4</v>
      </c>
      <c r="AI62" s="16">
        <f>IF(A62="","",COUNTIF(D62:AH63,"&gt;2")/2)</f>
        <v>6</v>
      </c>
      <c r="AJ62" s="16" cm="1">
        <f t="array" ref="AJ62">SUMPRODUCT(IFERROR((IFERROR(WEEKDAY($D$3:$AH$3,2),999)&lt;6)*D62:AH63,0))</f>
        <v>31</v>
      </c>
      <c r="AK62" s="16" cm="1">
        <f t="array" ref="AK62">SUMPRODUCT((IFERROR(WEEKDAY($D$3:$AH$3,2),999)&lt;6)*D64:AH64)</f>
        <v>6.5</v>
      </c>
      <c r="AL62" s="16" cm="1">
        <f t="array" ref="AL62">SUMPRODUCT(IFERROR((IFERROR(WEEKDAY($D$3:$AH$3,2),0)&gt;5)*D62:AH64,0))</f>
        <v>22</v>
      </c>
      <c r="AM62" s="16">
        <f>IFERROR(SUM(AJ62:AL64),"")</f>
        <v>59.5</v>
      </c>
      <c r="AN62" s="16" t="s">
        <v>108</v>
      </c>
      <c r="AO62" s="16" cm="1">
        <f t="array" ref="AO62">SUMPRODUCT((IFERROR((D62:AH62+D63:AH63+D64:AH64),0)&gt;8)*1,IFERROR((D62:AH62+D63:AH63+D64:AH64-8),0))</f>
        <v>12.5</v>
      </c>
      <c r="AP62" s="16">
        <f>SUM(D62:AH64)-AO62</f>
        <v>47</v>
      </c>
      <c r="AQ62" s="16">
        <f>AM62-AO62-AP62</f>
        <v>0</v>
      </c>
    </row>
    <row r="63" ht="22.5" spans="1:43">
      <c r="A63" s="46"/>
      <c r="B63" s="47"/>
      <c r="C63" s="47" t="s">
        <v>112</v>
      </c>
      <c r="D63" s="50"/>
      <c r="E63" s="50"/>
      <c r="F63" s="50"/>
      <c r="G63" s="54"/>
      <c r="H63" s="54"/>
      <c r="I63" s="54"/>
      <c r="J63" s="54"/>
      <c r="K63" s="54"/>
      <c r="L63" s="54"/>
      <c r="M63" s="54"/>
      <c r="N63" s="54"/>
      <c r="O63" s="50"/>
      <c r="P63" s="50"/>
      <c r="Q63" s="50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>
        <v>4</v>
      </c>
      <c r="AD63" s="54">
        <v>4</v>
      </c>
      <c r="AE63" s="54">
        <v>4</v>
      </c>
      <c r="AF63" s="54">
        <v>4</v>
      </c>
      <c r="AG63" s="54">
        <v>4</v>
      </c>
      <c r="AH63" s="50">
        <v>3</v>
      </c>
      <c r="AI63" s="16"/>
      <c r="AJ63" s="16"/>
      <c r="AK63" s="16"/>
      <c r="AL63" s="16"/>
      <c r="AM63" s="16"/>
      <c r="AN63" s="16"/>
      <c r="AO63" s="16"/>
      <c r="AP63" s="16"/>
      <c r="AQ63" s="16"/>
    </row>
    <row r="64" ht="22.5" spans="1:43">
      <c r="A64" s="49"/>
      <c r="B64" s="47"/>
      <c r="C64" s="51" t="s">
        <v>110</v>
      </c>
      <c r="D64" s="50"/>
      <c r="E64" s="50"/>
      <c r="F64" s="50"/>
      <c r="G64" s="54"/>
      <c r="H64" s="54"/>
      <c r="I64" s="54"/>
      <c r="J64" s="54"/>
      <c r="K64" s="54"/>
      <c r="L64" s="54"/>
      <c r="M64" s="54"/>
      <c r="N64" s="54"/>
      <c r="O64" s="50"/>
      <c r="P64" s="50"/>
      <c r="Q64" s="50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>
        <v>3</v>
      </c>
      <c r="AD64" s="54">
        <v>3</v>
      </c>
      <c r="AE64" s="54">
        <v>1.5</v>
      </c>
      <c r="AF64" s="54">
        <v>3</v>
      </c>
      <c r="AG64" s="54">
        <v>2</v>
      </c>
      <c r="AH64" s="50"/>
      <c r="AI64" s="16"/>
      <c r="AJ64" s="16"/>
      <c r="AK64" s="16"/>
      <c r="AL64" s="16"/>
      <c r="AM64" s="16"/>
      <c r="AN64" s="16"/>
      <c r="AO64" s="16"/>
      <c r="AP64" s="16"/>
      <c r="AQ64" s="16"/>
    </row>
    <row r="65" ht="22.5" spans="1:43">
      <c r="A65" s="46" t="s">
        <v>39</v>
      </c>
      <c r="B65" s="47" t="s">
        <v>20</v>
      </c>
      <c r="C65" s="47" t="s">
        <v>111</v>
      </c>
      <c r="D65" s="50"/>
      <c r="E65" s="50"/>
      <c r="F65" s="50"/>
      <c r="G65" s="54"/>
      <c r="H65" s="54"/>
      <c r="I65" s="54"/>
      <c r="J65" s="54"/>
      <c r="K65" s="54"/>
      <c r="L65" s="54"/>
      <c r="M65" s="54"/>
      <c r="N65" s="54"/>
      <c r="O65" s="50"/>
      <c r="P65" s="50"/>
      <c r="Q65" s="50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0">
        <v>4</v>
      </c>
      <c r="AI65" s="16">
        <f>IF(A65="","",COUNTIF(D65:AH66,"&gt;2")/2)</f>
        <v>1</v>
      </c>
      <c r="AJ65" s="16" cm="1">
        <f t="array" ref="AJ65">SUMPRODUCT(IFERROR((IFERROR(WEEKDAY($D$3:$AH$3,2),999)&lt;6)*D65:AH66,0))</f>
        <v>7.5</v>
      </c>
      <c r="AK65" s="16" cm="1">
        <f t="array" ref="AK65">SUMPRODUCT((IFERROR(WEEKDAY($D$3:$AH$3,2),999)&lt;6)*D67:AH67)</f>
        <v>0</v>
      </c>
      <c r="AL65" s="16" cm="1">
        <f t="array" ref="AL65">SUMPRODUCT(IFERROR((IFERROR(WEEKDAY($D$3:$AH$3,2),0)&gt;5)*D65:AH67,0))</f>
        <v>0</v>
      </c>
      <c r="AM65" s="16">
        <f>IFERROR(SUM(AJ65:AL67),"")</f>
        <v>7.5</v>
      </c>
      <c r="AN65" s="16" t="s">
        <v>108</v>
      </c>
      <c r="AO65" s="16" cm="1">
        <f t="array" ref="AO65">SUMPRODUCT((IFERROR((D65:AH65+D66:AH66+D67:AH67),0)&gt;8)*1,IFERROR((D65:AH65+D66:AH66+D67:AH67-8),0))</f>
        <v>0</v>
      </c>
      <c r="AP65" s="16">
        <f>SUM(D65:AH67)-AO65</f>
        <v>7.5</v>
      </c>
      <c r="AQ65" s="16">
        <f>AM65-AO65-AP65</f>
        <v>0</v>
      </c>
    </row>
    <row r="66" ht="22.5" spans="1:43">
      <c r="A66" s="46"/>
      <c r="B66" s="47"/>
      <c r="C66" s="47" t="s">
        <v>112</v>
      </c>
      <c r="D66" s="50"/>
      <c r="E66" s="50"/>
      <c r="F66" s="50"/>
      <c r="G66" s="54"/>
      <c r="H66" s="54"/>
      <c r="I66" s="54"/>
      <c r="J66" s="54"/>
      <c r="K66" s="54"/>
      <c r="L66" s="54"/>
      <c r="M66" s="54"/>
      <c r="N66" s="54"/>
      <c r="O66" s="50"/>
      <c r="P66" s="50"/>
      <c r="Q66" s="50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0">
        <v>3.5</v>
      </c>
      <c r="AI66" s="16"/>
      <c r="AJ66" s="16"/>
      <c r="AK66" s="16"/>
      <c r="AL66" s="16"/>
      <c r="AM66" s="16"/>
      <c r="AN66" s="16"/>
      <c r="AO66" s="16"/>
      <c r="AP66" s="16"/>
      <c r="AQ66" s="16"/>
    </row>
    <row r="67" ht="22.5" spans="1:43">
      <c r="A67" s="49"/>
      <c r="B67" s="47"/>
      <c r="C67" s="51" t="s">
        <v>110</v>
      </c>
      <c r="D67" s="50"/>
      <c r="E67" s="50"/>
      <c r="F67" s="50"/>
      <c r="G67" s="54"/>
      <c r="H67" s="54"/>
      <c r="I67" s="54"/>
      <c r="J67" s="54"/>
      <c r="K67" s="54"/>
      <c r="L67" s="54"/>
      <c r="M67" s="54"/>
      <c r="N67" s="54"/>
      <c r="O67" s="50"/>
      <c r="P67" s="50"/>
      <c r="Q67" s="50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0"/>
      <c r="AI67" s="16"/>
      <c r="AJ67" s="16"/>
      <c r="AK67" s="16"/>
      <c r="AL67" s="16"/>
      <c r="AM67" s="16"/>
      <c r="AN67" s="16"/>
      <c r="AO67" s="16"/>
      <c r="AP67" s="16"/>
      <c r="AQ67" s="16"/>
    </row>
    <row r="68" ht="22.5" spans="1:43">
      <c r="A68" s="46" t="s">
        <v>40</v>
      </c>
      <c r="B68" s="47" t="s">
        <v>20</v>
      </c>
      <c r="C68" s="47" t="s">
        <v>111</v>
      </c>
      <c r="D68" s="50"/>
      <c r="E68" s="50"/>
      <c r="F68" s="50"/>
      <c r="G68" s="54"/>
      <c r="H68" s="54"/>
      <c r="I68" s="54"/>
      <c r="J68" s="54"/>
      <c r="K68" s="54"/>
      <c r="L68" s="54"/>
      <c r="M68" s="54"/>
      <c r="N68" s="54"/>
      <c r="O68" s="50"/>
      <c r="P68" s="50"/>
      <c r="Q68" s="50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0">
        <v>4</v>
      </c>
      <c r="AI68" s="16">
        <f>IF(A68="","",COUNTIF(D68:AH69,"&gt;2")/2)</f>
        <v>1</v>
      </c>
      <c r="AJ68" s="16" cm="1">
        <f t="array" ref="AJ68">SUMPRODUCT(IFERROR((IFERROR(WEEKDAY($D$3:$AH$3,2),999)&lt;6)*D68:AH69,0))</f>
        <v>7.5</v>
      </c>
      <c r="AK68" s="16" cm="1">
        <f t="array" ref="AK68">SUMPRODUCT((IFERROR(WEEKDAY($D$3:$AH$3,2),999)&lt;6)*D70:AH70)</f>
        <v>0</v>
      </c>
      <c r="AL68" s="16" cm="1">
        <f t="array" ref="AL68">SUMPRODUCT(IFERROR((IFERROR(WEEKDAY($D$3:$AH$3,2),0)&gt;5)*D68:AH70,0))</f>
        <v>0</v>
      </c>
      <c r="AM68" s="16">
        <f>IFERROR(SUM(AJ68:AL70),"")</f>
        <v>7.5</v>
      </c>
      <c r="AN68" s="16" t="s">
        <v>108</v>
      </c>
      <c r="AO68" s="16" cm="1">
        <f t="array" ref="AO68">SUMPRODUCT((IFERROR((D68:AH68+D69:AH69+D70:AH70),0)&gt;8)*1,IFERROR((D68:AH68+D69:AH69+D70:AH70-8),0))</f>
        <v>0</v>
      </c>
      <c r="AP68" s="16">
        <f>SUM(D68:AH70)-AO68</f>
        <v>7.5</v>
      </c>
      <c r="AQ68" s="16">
        <f>AM68-AO68-AP68</f>
        <v>0</v>
      </c>
    </row>
    <row r="69" ht="22.5" spans="1:43">
      <c r="A69" s="46"/>
      <c r="B69" s="47"/>
      <c r="C69" s="47" t="s">
        <v>112</v>
      </c>
      <c r="D69" s="50"/>
      <c r="E69" s="50"/>
      <c r="F69" s="50"/>
      <c r="G69" s="54"/>
      <c r="H69" s="54"/>
      <c r="I69" s="54"/>
      <c r="J69" s="54"/>
      <c r="K69" s="54"/>
      <c r="L69" s="54"/>
      <c r="M69" s="54"/>
      <c r="N69" s="54"/>
      <c r="O69" s="50"/>
      <c r="P69" s="50"/>
      <c r="Q69" s="50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0">
        <v>3.5</v>
      </c>
      <c r="AI69" s="16"/>
      <c r="AJ69" s="16"/>
      <c r="AK69" s="16"/>
      <c r="AL69" s="16"/>
      <c r="AM69" s="16"/>
      <c r="AN69" s="16"/>
      <c r="AO69" s="16"/>
      <c r="AP69" s="16"/>
      <c r="AQ69" s="16"/>
    </row>
    <row r="70" ht="22.5" spans="1:43">
      <c r="A70" s="49"/>
      <c r="B70" s="47"/>
      <c r="C70" s="51" t="s">
        <v>110</v>
      </c>
      <c r="D70" s="50"/>
      <c r="E70" s="50"/>
      <c r="F70" s="50"/>
      <c r="G70" s="54"/>
      <c r="H70" s="54"/>
      <c r="I70" s="54"/>
      <c r="J70" s="54"/>
      <c r="K70" s="54"/>
      <c r="L70" s="54"/>
      <c r="M70" s="54"/>
      <c r="N70" s="54"/>
      <c r="O70" s="50"/>
      <c r="P70" s="50"/>
      <c r="Q70" s="50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0"/>
      <c r="AI70" s="16"/>
      <c r="AJ70" s="16"/>
      <c r="AK70" s="16"/>
      <c r="AL70" s="16"/>
      <c r="AM70" s="16"/>
      <c r="AN70" s="16"/>
      <c r="AO70" s="16"/>
      <c r="AP70" s="16"/>
      <c r="AQ70" s="16"/>
    </row>
    <row r="71" ht="18" spans="1:43">
      <c r="A71" s="66" t="s">
        <v>41</v>
      </c>
      <c r="B71" s="47" t="s">
        <v>20</v>
      </c>
      <c r="C71" s="67" t="s">
        <v>111</v>
      </c>
      <c r="D71" s="68"/>
      <c r="E71" s="68"/>
      <c r="F71" s="68"/>
      <c r="G71" s="68"/>
      <c r="H71" s="68"/>
      <c r="I71" s="70">
        <v>4</v>
      </c>
      <c r="J71" s="70">
        <v>4</v>
      </c>
      <c r="K71" s="70">
        <v>4</v>
      </c>
      <c r="L71" s="70">
        <v>4</v>
      </c>
      <c r="M71" s="70">
        <v>4</v>
      </c>
      <c r="N71" s="70">
        <v>4</v>
      </c>
      <c r="O71" s="70">
        <v>4</v>
      </c>
      <c r="P71" s="70">
        <v>4</v>
      </c>
      <c r="Q71" s="70">
        <v>4</v>
      </c>
      <c r="R71" s="70">
        <v>4</v>
      </c>
      <c r="S71" s="70">
        <v>4</v>
      </c>
      <c r="T71" s="70">
        <v>4</v>
      </c>
      <c r="U71" s="70">
        <v>4</v>
      </c>
      <c r="V71" s="70">
        <v>4</v>
      </c>
      <c r="W71" s="70">
        <v>4</v>
      </c>
      <c r="X71" s="70">
        <v>4</v>
      </c>
      <c r="Y71" s="68">
        <v>0</v>
      </c>
      <c r="Z71" s="68" t="s">
        <v>113</v>
      </c>
      <c r="AA71" s="68">
        <v>4</v>
      </c>
      <c r="AB71" s="68">
        <v>4</v>
      </c>
      <c r="AC71" s="68">
        <v>4</v>
      </c>
      <c r="AD71" s="68">
        <v>4</v>
      </c>
      <c r="AE71" s="68">
        <v>4</v>
      </c>
      <c r="AF71" s="68" t="s">
        <v>113</v>
      </c>
      <c r="AG71" s="68">
        <v>4</v>
      </c>
      <c r="AH71" s="68">
        <v>4</v>
      </c>
      <c r="AI71" s="16">
        <f>IF(A71="","",COUNTIF(D71:AH72,"&gt;2")/2)</f>
        <v>23</v>
      </c>
      <c r="AJ71" s="16" cm="1">
        <f t="array" ref="AJ71">SUMPRODUCT(IFERROR((IFERROR(WEEKDAY($D$3:$AH$3,2),999)&lt;6)*D71:AH72,0))</f>
        <v>127.5</v>
      </c>
      <c r="AK71" s="16" cm="1">
        <f t="array" ref="AK71">SUMPRODUCT((IFERROR(WEEKDAY($D$3:$AH$3,2),999)&lt;6)*D73:AH73)</f>
        <v>55.5</v>
      </c>
      <c r="AL71" s="16" cm="1">
        <f t="array" ref="AL71">SUMPRODUCT(IFERROR((IFERROR(WEEKDAY($D$3:$AH$3,2),0)&gt;5)*D71:AH73,0))</f>
        <v>83.5</v>
      </c>
      <c r="AM71" s="16">
        <f>IFERROR(SUM(AJ71:AL73),"")</f>
        <v>266.5</v>
      </c>
      <c r="AN71" s="16" t="s">
        <v>108</v>
      </c>
      <c r="AO71" s="16" cm="1">
        <f t="array" ref="AO71">SUMPRODUCT((IFERROR((D71:AH71+D72:AH72+D73:AH73),0)&gt;8)*1,IFERROR((D71:AH71+D72:AH72+D73:AH73-8),0))</f>
        <v>81</v>
      </c>
      <c r="AP71" s="16">
        <f>SUM(D71:AH73)-AO71</f>
        <v>185.5</v>
      </c>
      <c r="AQ71" s="16">
        <f>AM71-AO71-AP71</f>
        <v>0</v>
      </c>
    </row>
    <row r="72" ht="18" spans="1:43">
      <c r="A72" s="66"/>
      <c r="B72" s="47"/>
      <c r="C72" s="67" t="s">
        <v>112</v>
      </c>
      <c r="D72" s="68"/>
      <c r="E72" s="68"/>
      <c r="F72" s="68"/>
      <c r="G72" s="68"/>
      <c r="H72" s="68"/>
      <c r="I72" s="70">
        <v>4</v>
      </c>
      <c r="J72" s="70">
        <v>4</v>
      </c>
      <c r="K72" s="70">
        <v>4</v>
      </c>
      <c r="L72" s="70">
        <v>4</v>
      </c>
      <c r="M72" s="70">
        <v>4</v>
      </c>
      <c r="N72" s="70">
        <v>4</v>
      </c>
      <c r="O72" s="70">
        <v>4</v>
      </c>
      <c r="P72" s="70">
        <v>4</v>
      </c>
      <c r="Q72" s="70">
        <v>4</v>
      </c>
      <c r="R72" s="70">
        <v>4</v>
      </c>
      <c r="S72" s="70">
        <v>4</v>
      </c>
      <c r="T72" s="70">
        <v>4</v>
      </c>
      <c r="U72" s="70">
        <v>4</v>
      </c>
      <c r="V72" s="70">
        <v>4</v>
      </c>
      <c r="W72" s="70">
        <v>4</v>
      </c>
      <c r="X72" s="70">
        <v>4</v>
      </c>
      <c r="Y72" s="68">
        <v>4</v>
      </c>
      <c r="Z72" s="68" t="s">
        <v>113</v>
      </c>
      <c r="AA72" s="68">
        <v>4</v>
      </c>
      <c r="AB72" s="68">
        <v>4</v>
      </c>
      <c r="AC72" s="68">
        <v>4</v>
      </c>
      <c r="AD72" s="68">
        <v>4</v>
      </c>
      <c r="AE72" s="68">
        <v>4</v>
      </c>
      <c r="AF72" s="68" t="s">
        <v>113</v>
      </c>
      <c r="AG72" s="68"/>
      <c r="AH72" s="68">
        <v>3.5</v>
      </c>
      <c r="AI72" s="16"/>
      <c r="AJ72" s="16"/>
      <c r="AK72" s="16"/>
      <c r="AL72" s="16"/>
      <c r="AM72" s="16"/>
      <c r="AN72" s="16"/>
      <c r="AO72" s="16"/>
      <c r="AP72" s="16"/>
      <c r="AQ72" s="16"/>
    </row>
    <row r="73" ht="18" spans="1:43">
      <c r="A73" s="66"/>
      <c r="B73" s="47"/>
      <c r="C73" s="67" t="s">
        <v>110</v>
      </c>
      <c r="D73" s="68"/>
      <c r="E73" s="68"/>
      <c r="F73" s="68"/>
      <c r="G73" s="68"/>
      <c r="H73" s="68"/>
      <c r="I73" s="70">
        <v>4</v>
      </c>
      <c r="J73" s="70">
        <v>5</v>
      </c>
      <c r="K73" s="70">
        <v>4</v>
      </c>
      <c r="L73" s="70">
        <v>4</v>
      </c>
      <c r="M73" s="70">
        <v>4.5</v>
      </c>
      <c r="N73" s="70">
        <v>4</v>
      </c>
      <c r="O73" s="70">
        <v>4</v>
      </c>
      <c r="P73" s="70">
        <v>4</v>
      </c>
      <c r="Q73" s="70">
        <v>4</v>
      </c>
      <c r="R73" s="70">
        <v>4</v>
      </c>
      <c r="S73" s="70">
        <v>4</v>
      </c>
      <c r="T73" s="70">
        <v>4</v>
      </c>
      <c r="U73" s="70">
        <v>4</v>
      </c>
      <c r="V73" s="70">
        <v>5</v>
      </c>
      <c r="W73" s="70">
        <v>4</v>
      </c>
      <c r="X73" s="70">
        <v>3</v>
      </c>
      <c r="Y73" s="68">
        <v>2</v>
      </c>
      <c r="Z73" s="68"/>
      <c r="AA73" s="68">
        <v>3</v>
      </c>
      <c r="AB73" s="68">
        <v>3</v>
      </c>
      <c r="AC73" s="68">
        <v>3.5</v>
      </c>
      <c r="AD73" s="68">
        <v>3</v>
      </c>
      <c r="AE73" s="68">
        <v>3</v>
      </c>
      <c r="AF73" s="68"/>
      <c r="AG73" s="68"/>
      <c r="AH73" s="68"/>
      <c r="AI73" s="16"/>
      <c r="AJ73" s="16"/>
      <c r="AK73" s="16"/>
      <c r="AL73" s="16"/>
      <c r="AM73" s="16"/>
      <c r="AN73" s="16"/>
      <c r="AO73" s="16"/>
      <c r="AP73" s="16"/>
      <c r="AQ73" s="16"/>
    </row>
    <row r="74" ht="18" spans="1:43">
      <c r="A74" s="66" t="s">
        <v>31</v>
      </c>
      <c r="B74" s="47" t="s">
        <v>20</v>
      </c>
      <c r="C74" s="67" t="s">
        <v>111</v>
      </c>
      <c r="D74" s="68">
        <v>4</v>
      </c>
      <c r="E74" s="68">
        <v>4</v>
      </c>
      <c r="F74" s="68">
        <v>4</v>
      </c>
      <c r="G74" s="68">
        <v>4</v>
      </c>
      <c r="H74" s="68">
        <v>4</v>
      </c>
      <c r="I74" s="68">
        <v>4</v>
      </c>
      <c r="J74" s="68">
        <v>4</v>
      </c>
      <c r="K74" s="68">
        <v>4</v>
      </c>
      <c r="L74" s="68">
        <v>4</v>
      </c>
      <c r="M74" s="68" t="s">
        <v>113</v>
      </c>
      <c r="N74" s="68">
        <v>4</v>
      </c>
      <c r="O74" s="68">
        <v>4</v>
      </c>
      <c r="P74" s="68">
        <v>4</v>
      </c>
      <c r="Q74" s="68" t="s">
        <v>113</v>
      </c>
      <c r="R74" s="70">
        <v>4</v>
      </c>
      <c r="S74" s="70">
        <v>4</v>
      </c>
      <c r="T74" s="70">
        <v>4</v>
      </c>
      <c r="U74" s="70">
        <v>4</v>
      </c>
      <c r="V74" s="70">
        <v>4</v>
      </c>
      <c r="W74" s="70">
        <v>4</v>
      </c>
      <c r="X74" s="70">
        <v>4</v>
      </c>
      <c r="Y74" s="70">
        <v>4</v>
      </c>
      <c r="Z74" s="70">
        <v>4</v>
      </c>
      <c r="AA74" s="70">
        <v>4</v>
      </c>
      <c r="AB74" s="98">
        <v>4</v>
      </c>
      <c r="AC74" s="68" t="s">
        <v>113</v>
      </c>
      <c r="AD74" s="68" t="s">
        <v>113</v>
      </c>
      <c r="AE74" s="68" t="s">
        <v>113</v>
      </c>
      <c r="AF74" s="68">
        <v>4</v>
      </c>
      <c r="AG74" s="70">
        <v>4</v>
      </c>
      <c r="AH74" s="98">
        <v>4</v>
      </c>
      <c r="AI74" s="16">
        <f>IF(A74="","",COUNTIF(D74:AH75,"&gt;2")/2)</f>
        <v>26</v>
      </c>
      <c r="AJ74" s="16" cm="1">
        <f t="array" ref="AJ74">SUMPRODUCT(IFERROR((IFERROR(WEEKDAY($D$3:$AH$3,2),999)&lt;6)*D74:AH75,0))</f>
        <v>160</v>
      </c>
      <c r="AK74" s="16" cm="1">
        <f t="array" ref="AK74">SUMPRODUCT((IFERROR(WEEKDAY($D$3:$AH$3,2),999)&lt;6)*D76:AH76)</f>
        <v>62</v>
      </c>
      <c r="AL74" s="16" cm="1">
        <f t="array" ref="AL74">SUMPRODUCT(IFERROR((IFERROR(WEEKDAY($D$3:$AH$3,2),0)&gt;5)*D74:AH76,0))</f>
        <v>65</v>
      </c>
      <c r="AM74" s="16">
        <f>IFERROR(SUM(AJ74:AL76),"")</f>
        <v>287</v>
      </c>
      <c r="AN74" s="16" t="s">
        <v>108</v>
      </c>
      <c r="AO74" s="16" cm="1">
        <f t="array" ref="AO74">SUMPRODUCT((IFERROR((D74:AH74+D75:AH75+D76:AH76),0)&gt;8)*1,IFERROR((D74:AH74+D75:AH75+D76:AH76-8),0))</f>
        <v>79</v>
      </c>
      <c r="AP74" s="16">
        <f>SUM(D74:AH76)-AO74</f>
        <v>208</v>
      </c>
      <c r="AQ74" s="16">
        <f>AM74-AO74-AP74</f>
        <v>0</v>
      </c>
    </row>
    <row r="75" ht="18" spans="1:43">
      <c r="A75" s="66"/>
      <c r="B75" s="47"/>
      <c r="C75" s="67" t="s">
        <v>112</v>
      </c>
      <c r="D75" s="68">
        <v>4</v>
      </c>
      <c r="E75" s="68">
        <v>4</v>
      </c>
      <c r="F75" s="68">
        <v>4</v>
      </c>
      <c r="G75" s="68">
        <v>4</v>
      </c>
      <c r="H75" s="68">
        <v>4</v>
      </c>
      <c r="I75" s="68">
        <v>4</v>
      </c>
      <c r="J75" s="68">
        <v>4</v>
      </c>
      <c r="K75" s="68">
        <v>4</v>
      </c>
      <c r="L75" s="68">
        <v>4</v>
      </c>
      <c r="M75" s="68" t="s">
        <v>113</v>
      </c>
      <c r="N75" s="68">
        <v>4</v>
      </c>
      <c r="O75" s="68">
        <v>4</v>
      </c>
      <c r="P75" s="68">
        <v>4</v>
      </c>
      <c r="Q75" s="68" t="s">
        <v>113</v>
      </c>
      <c r="R75" s="70">
        <v>4</v>
      </c>
      <c r="S75" s="70">
        <v>4</v>
      </c>
      <c r="T75" s="70">
        <v>4</v>
      </c>
      <c r="U75" s="70">
        <v>4</v>
      </c>
      <c r="V75" s="70">
        <v>4</v>
      </c>
      <c r="W75" s="70">
        <v>4</v>
      </c>
      <c r="X75" s="70">
        <v>4</v>
      </c>
      <c r="Y75" s="70">
        <v>4</v>
      </c>
      <c r="Z75" s="70">
        <v>4</v>
      </c>
      <c r="AA75" s="70">
        <v>4</v>
      </c>
      <c r="AB75" s="70">
        <v>4</v>
      </c>
      <c r="AC75" s="68" t="s">
        <v>113</v>
      </c>
      <c r="AD75" s="68" t="s">
        <v>113</v>
      </c>
      <c r="AE75" s="68" t="s">
        <v>113</v>
      </c>
      <c r="AF75" s="68">
        <v>4</v>
      </c>
      <c r="AG75" s="70">
        <v>4</v>
      </c>
      <c r="AH75" s="70">
        <v>4</v>
      </c>
      <c r="AI75" s="16"/>
      <c r="AJ75" s="16"/>
      <c r="AK75" s="16"/>
      <c r="AL75" s="16"/>
      <c r="AM75" s="16"/>
      <c r="AN75" s="16"/>
      <c r="AO75" s="16"/>
      <c r="AP75" s="16"/>
      <c r="AQ75" s="16"/>
    </row>
    <row r="76" ht="18" spans="1:43">
      <c r="A76" s="69"/>
      <c r="B76" s="47"/>
      <c r="C76" s="67" t="s">
        <v>110</v>
      </c>
      <c r="D76" s="68">
        <v>3</v>
      </c>
      <c r="E76" s="68">
        <v>3</v>
      </c>
      <c r="F76" s="68">
        <v>3</v>
      </c>
      <c r="G76" s="68">
        <v>3</v>
      </c>
      <c r="H76" s="68"/>
      <c r="I76" s="68">
        <v>3</v>
      </c>
      <c r="J76" s="68">
        <v>3</v>
      </c>
      <c r="K76" s="68">
        <v>3</v>
      </c>
      <c r="L76" s="68">
        <v>3</v>
      </c>
      <c r="M76" s="68"/>
      <c r="N76" s="68">
        <v>3</v>
      </c>
      <c r="O76" s="68">
        <v>5</v>
      </c>
      <c r="P76" s="68">
        <v>3</v>
      </c>
      <c r="Q76" s="68"/>
      <c r="R76" s="70">
        <v>3</v>
      </c>
      <c r="S76" s="70">
        <v>3</v>
      </c>
      <c r="T76" s="70">
        <v>3</v>
      </c>
      <c r="U76" s="70">
        <v>3</v>
      </c>
      <c r="V76" s="70">
        <v>3</v>
      </c>
      <c r="W76" s="70">
        <v>3</v>
      </c>
      <c r="X76" s="70">
        <v>3</v>
      </c>
      <c r="Y76" s="70">
        <v>3</v>
      </c>
      <c r="Z76" s="70">
        <v>3</v>
      </c>
      <c r="AA76" s="70">
        <v>3</v>
      </c>
      <c r="AB76" s="70">
        <v>3</v>
      </c>
      <c r="AC76" s="68"/>
      <c r="AD76" s="68"/>
      <c r="AE76" s="68"/>
      <c r="AF76" s="68">
        <v>3</v>
      </c>
      <c r="AG76" s="70">
        <v>5</v>
      </c>
      <c r="AH76" s="70">
        <v>3</v>
      </c>
      <c r="AI76" s="16"/>
      <c r="AJ76" s="16"/>
      <c r="AK76" s="16"/>
      <c r="AL76" s="16"/>
      <c r="AM76" s="16"/>
      <c r="AN76" s="16"/>
      <c r="AO76" s="16"/>
      <c r="AP76" s="16"/>
      <c r="AQ76" s="16"/>
    </row>
    <row r="77" ht="18" spans="1:43">
      <c r="A77" s="66" t="s">
        <v>68</v>
      </c>
      <c r="B77" s="47" t="s">
        <v>20</v>
      </c>
      <c r="C77" s="67" t="s">
        <v>111</v>
      </c>
      <c r="D77" s="70">
        <v>4</v>
      </c>
      <c r="E77" s="70">
        <v>4</v>
      </c>
      <c r="F77" s="70">
        <v>4</v>
      </c>
      <c r="G77" s="68" t="s">
        <v>113</v>
      </c>
      <c r="H77" s="70">
        <v>4</v>
      </c>
      <c r="I77" s="70">
        <v>4</v>
      </c>
      <c r="J77" s="70">
        <v>4</v>
      </c>
      <c r="K77" s="70">
        <v>4</v>
      </c>
      <c r="L77" s="84">
        <v>4</v>
      </c>
      <c r="M77" s="68">
        <v>4</v>
      </c>
      <c r="N77" s="68">
        <v>4</v>
      </c>
      <c r="O77" s="68">
        <v>4</v>
      </c>
      <c r="P77" s="68">
        <v>4</v>
      </c>
      <c r="Q77" s="68">
        <v>4</v>
      </c>
      <c r="R77" s="68">
        <v>4</v>
      </c>
      <c r="S77" s="68">
        <v>4</v>
      </c>
      <c r="T77" s="68">
        <v>4</v>
      </c>
      <c r="U77" s="68">
        <v>4</v>
      </c>
      <c r="V77" s="68">
        <v>4</v>
      </c>
      <c r="W77" s="68">
        <v>4</v>
      </c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16">
        <f>IF(A77="","",COUNTIF(D77:AH78,"&gt;2")/2)</f>
        <v>18.5</v>
      </c>
      <c r="AJ77" s="16" cm="1">
        <f t="array" ref="AJ77">SUMPRODUCT(IFERROR((IFERROR(WEEKDAY($D$3:$AH$3,2),999)&lt;6)*D77:AH78,0))</f>
        <v>98</v>
      </c>
      <c r="AK77" s="16" cm="1">
        <f t="array" ref="AK77">SUMPRODUCT((IFERROR(WEEKDAY($D$3:$AH$3,2),999)&lt;6)*D79:AH79)</f>
        <v>31.5</v>
      </c>
      <c r="AL77" s="16" cm="1">
        <f t="array" ref="AL77">SUMPRODUCT(IFERROR((IFERROR(WEEKDAY($D$3:$AH$3,2),0)&gt;5)*D77:AH79,0))</f>
        <v>70</v>
      </c>
      <c r="AM77" s="16">
        <f>IFERROR(SUM(AJ77:AL79),"")</f>
        <v>199.5</v>
      </c>
      <c r="AN77" s="16" t="s">
        <v>108</v>
      </c>
      <c r="AO77" s="16" cm="1">
        <f t="array" ref="AO77">SUMPRODUCT((IFERROR((D77:AH77+D78:AH78+D79:AH79),0)&gt;8)*1,IFERROR((D77:AH77+D78:AH78+D79:AH79-8),0))</f>
        <v>53.5</v>
      </c>
      <c r="AP77" s="16">
        <f>SUM(D77:AH79)-AO77</f>
        <v>146</v>
      </c>
      <c r="AQ77" s="16">
        <f>AM77-AO77-AP77</f>
        <v>0</v>
      </c>
    </row>
    <row r="78" ht="18" spans="1:43">
      <c r="A78" s="66"/>
      <c r="B78" s="47"/>
      <c r="C78" s="67" t="s">
        <v>112</v>
      </c>
      <c r="D78" s="70">
        <v>4</v>
      </c>
      <c r="E78" s="70">
        <v>4</v>
      </c>
      <c r="F78" s="70">
        <v>4</v>
      </c>
      <c r="G78" s="68" t="s">
        <v>113</v>
      </c>
      <c r="H78" s="70">
        <v>4</v>
      </c>
      <c r="I78" s="70">
        <v>4</v>
      </c>
      <c r="J78" s="70">
        <v>4</v>
      </c>
      <c r="K78" s="70">
        <v>4</v>
      </c>
      <c r="L78" s="84">
        <v>3</v>
      </c>
      <c r="M78" s="68">
        <v>4</v>
      </c>
      <c r="N78" s="68">
        <v>1</v>
      </c>
      <c r="O78" s="68">
        <v>4</v>
      </c>
      <c r="P78" s="68">
        <v>4</v>
      </c>
      <c r="Q78" s="68">
        <v>3</v>
      </c>
      <c r="R78" s="68">
        <v>4</v>
      </c>
      <c r="S78" s="68">
        <v>4</v>
      </c>
      <c r="T78" s="68">
        <v>4</v>
      </c>
      <c r="U78" s="68">
        <v>3</v>
      </c>
      <c r="V78" s="68">
        <v>4</v>
      </c>
      <c r="W78" s="68">
        <v>4</v>
      </c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16"/>
      <c r="AJ78" s="16"/>
      <c r="AK78" s="16"/>
      <c r="AL78" s="16"/>
      <c r="AM78" s="16"/>
      <c r="AN78" s="16"/>
      <c r="AO78" s="16"/>
      <c r="AP78" s="16"/>
      <c r="AQ78" s="16"/>
    </row>
    <row r="79" ht="18" spans="1:43">
      <c r="A79" s="69"/>
      <c r="B79" s="47"/>
      <c r="C79" s="71" t="s">
        <v>110</v>
      </c>
      <c r="D79" s="70">
        <v>3</v>
      </c>
      <c r="E79" s="70">
        <v>3</v>
      </c>
      <c r="F79" s="70">
        <v>3</v>
      </c>
      <c r="G79" s="68"/>
      <c r="H79" s="70">
        <v>3</v>
      </c>
      <c r="I79" s="70">
        <v>3</v>
      </c>
      <c r="J79" s="70">
        <v>3</v>
      </c>
      <c r="K79" s="70">
        <v>2</v>
      </c>
      <c r="L79" s="72"/>
      <c r="M79" s="68">
        <v>4</v>
      </c>
      <c r="N79" s="68"/>
      <c r="O79" s="68">
        <v>4</v>
      </c>
      <c r="P79" s="68">
        <v>4.5</v>
      </c>
      <c r="Q79" s="72"/>
      <c r="R79" s="72">
        <v>4.5</v>
      </c>
      <c r="S79" s="72">
        <v>4.5</v>
      </c>
      <c r="T79" s="72">
        <v>4.5</v>
      </c>
      <c r="U79" s="72"/>
      <c r="V79" s="72">
        <v>4.5</v>
      </c>
      <c r="W79" s="72">
        <v>3</v>
      </c>
      <c r="X79" s="72"/>
      <c r="Y79" s="72"/>
      <c r="Z79" s="72"/>
      <c r="AA79" s="68"/>
      <c r="AB79" s="72"/>
      <c r="AC79" s="72"/>
      <c r="AD79" s="72"/>
      <c r="AE79" s="72"/>
      <c r="AF79" s="72"/>
      <c r="AG79" s="72"/>
      <c r="AH79" s="68"/>
      <c r="AI79" s="16"/>
      <c r="AJ79" s="16"/>
      <c r="AK79" s="16"/>
      <c r="AL79" s="16"/>
      <c r="AM79" s="16"/>
      <c r="AN79" s="16"/>
      <c r="AO79" s="16"/>
      <c r="AP79" s="16"/>
      <c r="AQ79" s="16"/>
    </row>
    <row r="80" ht="18" spans="1:43">
      <c r="A80" s="69" t="s">
        <v>64</v>
      </c>
      <c r="B80" s="47" t="s">
        <v>20</v>
      </c>
      <c r="C80" s="67" t="s">
        <v>111</v>
      </c>
      <c r="D80" s="68"/>
      <c r="E80" s="68"/>
      <c r="F80" s="72"/>
      <c r="G80" s="68"/>
      <c r="H80" s="72"/>
      <c r="I80" s="72"/>
      <c r="J80" s="72"/>
      <c r="K80" s="72"/>
      <c r="L80" s="72"/>
      <c r="M80" s="72"/>
      <c r="N80" s="88">
        <v>4</v>
      </c>
      <c r="O80" s="88">
        <v>4</v>
      </c>
      <c r="P80" s="88">
        <v>4</v>
      </c>
      <c r="Q80" s="88">
        <v>4</v>
      </c>
      <c r="R80" s="88">
        <v>4</v>
      </c>
      <c r="S80" s="88">
        <v>4</v>
      </c>
      <c r="T80" s="88">
        <v>4</v>
      </c>
      <c r="U80" s="88">
        <v>4</v>
      </c>
      <c r="V80" s="88">
        <v>4</v>
      </c>
      <c r="W80" s="88">
        <v>4</v>
      </c>
      <c r="X80" s="88">
        <v>4</v>
      </c>
      <c r="Y80" s="88">
        <v>4</v>
      </c>
      <c r="Z80" s="88">
        <v>4</v>
      </c>
      <c r="AA80" s="88">
        <v>4</v>
      </c>
      <c r="AB80" s="88">
        <v>4</v>
      </c>
      <c r="AC80" s="72" t="s">
        <v>113</v>
      </c>
      <c r="AD80" s="88">
        <v>4</v>
      </c>
      <c r="AE80" s="88">
        <v>4</v>
      </c>
      <c r="AF80" s="88">
        <v>3</v>
      </c>
      <c r="AG80" s="70">
        <v>4</v>
      </c>
      <c r="AH80" s="70">
        <v>4</v>
      </c>
      <c r="AI80" s="16">
        <f>IF(A80="","",COUNTIF(D80:AH81,"&gt;2")/2)</f>
        <v>19</v>
      </c>
      <c r="AJ80" s="16" cm="1">
        <f t="array" ref="AJ80">SUMPRODUCT(IFERROR((IFERROR(WEEKDAY($D$3:$AH$3,2),999)&lt;6)*D80:AH81,0))</f>
        <v>113</v>
      </c>
      <c r="AK80" s="16" cm="1">
        <f t="array" ref="AK80">SUMPRODUCT((IFERROR(WEEKDAY($D$3:$AH$3,2),999)&lt;6)*D82:AH82)</f>
        <v>50.5</v>
      </c>
      <c r="AL80" s="16" cm="1">
        <f t="array" ref="AL80">SUMPRODUCT(IFERROR((IFERROR(WEEKDAY($D$3:$AH$3,2),0)&gt;5)*D80:AH82,0))</f>
        <v>61.5</v>
      </c>
      <c r="AM80" s="16">
        <f>IFERROR(SUM(AJ80:AL82),"")</f>
        <v>225</v>
      </c>
      <c r="AN80" s="16" t="s">
        <v>108</v>
      </c>
      <c r="AO80" s="16" cm="1">
        <f t="array" ref="AO80">SUMPRODUCT((IFERROR((D80:AH80+D81:AH81+D82:AH82),0)&gt;8)*1,IFERROR((D80:AH80+D81:AH81+D82:AH82-8),0))</f>
        <v>72</v>
      </c>
      <c r="AP80" s="16">
        <f>SUM(D80:AH82)-AO80</f>
        <v>153</v>
      </c>
      <c r="AQ80" s="16">
        <f>AM80-AO80-AP80</f>
        <v>0</v>
      </c>
    </row>
    <row r="81" ht="18" spans="1:43">
      <c r="A81" s="73"/>
      <c r="B81" s="47"/>
      <c r="C81" s="67" t="s">
        <v>112</v>
      </c>
      <c r="D81" s="68"/>
      <c r="E81" s="68"/>
      <c r="F81" s="72"/>
      <c r="G81" s="68"/>
      <c r="H81" s="72"/>
      <c r="I81" s="72"/>
      <c r="J81" s="72"/>
      <c r="K81" s="72"/>
      <c r="L81" s="72"/>
      <c r="M81" s="72"/>
      <c r="N81" s="88">
        <v>4</v>
      </c>
      <c r="O81" s="88">
        <v>4</v>
      </c>
      <c r="P81" s="88">
        <v>4</v>
      </c>
      <c r="Q81" s="88">
        <v>4</v>
      </c>
      <c r="R81" s="88">
        <v>4</v>
      </c>
      <c r="S81" s="88">
        <v>4</v>
      </c>
      <c r="T81" s="88">
        <v>4</v>
      </c>
      <c r="U81" s="88">
        <v>4</v>
      </c>
      <c r="V81" s="88">
        <v>4</v>
      </c>
      <c r="W81" s="88">
        <v>4</v>
      </c>
      <c r="X81" s="88">
        <v>4</v>
      </c>
      <c r="Y81" s="88">
        <v>4</v>
      </c>
      <c r="Z81" s="88">
        <v>4</v>
      </c>
      <c r="AA81" s="88">
        <v>4</v>
      </c>
      <c r="AB81" s="88">
        <v>4</v>
      </c>
      <c r="AC81" s="72" t="s">
        <v>113</v>
      </c>
      <c r="AD81" s="88">
        <v>4</v>
      </c>
      <c r="AE81" s="88">
        <v>4</v>
      </c>
      <c r="AF81" s="72"/>
      <c r="AG81" s="70">
        <v>4</v>
      </c>
      <c r="AH81" s="70">
        <v>2</v>
      </c>
      <c r="AI81" s="16"/>
      <c r="AJ81" s="16"/>
      <c r="AK81" s="16"/>
      <c r="AL81" s="16"/>
      <c r="AM81" s="16"/>
      <c r="AN81" s="16"/>
      <c r="AO81" s="16"/>
      <c r="AP81" s="16"/>
      <c r="AQ81" s="16"/>
    </row>
    <row r="82" ht="18" spans="1:43">
      <c r="A82" s="73"/>
      <c r="B82" s="47"/>
      <c r="C82" s="71" t="s">
        <v>110</v>
      </c>
      <c r="D82" s="68"/>
      <c r="E82" s="68"/>
      <c r="F82" s="72"/>
      <c r="G82" s="68"/>
      <c r="H82" s="72"/>
      <c r="I82" s="72"/>
      <c r="J82" s="72"/>
      <c r="K82" s="72"/>
      <c r="L82" s="72"/>
      <c r="M82" s="72"/>
      <c r="N82" s="88">
        <v>4</v>
      </c>
      <c r="O82" s="88">
        <v>4</v>
      </c>
      <c r="P82" s="88">
        <v>4</v>
      </c>
      <c r="Q82" s="88">
        <v>4</v>
      </c>
      <c r="R82" s="88">
        <v>4</v>
      </c>
      <c r="S82" s="88">
        <v>4.5</v>
      </c>
      <c r="T82" s="88">
        <v>4</v>
      </c>
      <c r="U82" s="88">
        <v>4</v>
      </c>
      <c r="V82" s="88">
        <v>5</v>
      </c>
      <c r="W82" s="88">
        <v>4.5</v>
      </c>
      <c r="X82" s="88">
        <v>4</v>
      </c>
      <c r="Y82" s="88">
        <v>4</v>
      </c>
      <c r="Z82" s="88">
        <v>4</v>
      </c>
      <c r="AA82" s="88">
        <v>4</v>
      </c>
      <c r="AB82" s="88">
        <v>5</v>
      </c>
      <c r="AC82" s="72"/>
      <c r="AD82" s="88">
        <v>4</v>
      </c>
      <c r="AE82" s="88">
        <v>4</v>
      </c>
      <c r="AF82" s="72"/>
      <c r="AG82" s="70">
        <v>1</v>
      </c>
      <c r="AH82" s="68"/>
      <c r="AI82" s="16"/>
      <c r="AJ82" s="16"/>
      <c r="AK82" s="16"/>
      <c r="AL82" s="16"/>
      <c r="AM82" s="16"/>
      <c r="AN82" s="16"/>
      <c r="AO82" s="16"/>
      <c r="AP82" s="16"/>
      <c r="AQ82" s="16"/>
    </row>
    <row r="83" ht="18" spans="1:43">
      <c r="A83" s="66" t="s">
        <v>65</v>
      </c>
      <c r="B83" s="47" t="s">
        <v>20</v>
      </c>
      <c r="C83" s="67" t="s">
        <v>111</v>
      </c>
      <c r="D83" s="68"/>
      <c r="E83" s="68"/>
      <c r="F83" s="68"/>
      <c r="G83" s="68"/>
      <c r="H83" s="68"/>
      <c r="I83" s="68"/>
      <c r="J83" s="68"/>
      <c r="K83" s="68">
        <v>4</v>
      </c>
      <c r="L83" s="68">
        <v>4</v>
      </c>
      <c r="M83" s="68">
        <v>4</v>
      </c>
      <c r="N83" s="68" t="s">
        <v>113</v>
      </c>
      <c r="O83" s="68">
        <v>4</v>
      </c>
      <c r="P83" s="68">
        <v>4</v>
      </c>
      <c r="Q83" s="68">
        <v>4</v>
      </c>
      <c r="R83" s="68">
        <v>4</v>
      </c>
      <c r="S83" s="68">
        <v>4</v>
      </c>
      <c r="T83" s="68">
        <v>4</v>
      </c>
      <c r="U83" s="68">
        <v>4</v>
      </c>
      <c r="V83" s="68">
        <v>4</v>
      </c>
      <c r="W83" s="68">
        <v>4</v>
      </c>
      <c r="X83" s="68">
        <v>4</v>
      </c>
      <c r="Y83" s="68">
        <v>4</v>
      </c>
      <c r="Z83" s="68">
        <v>4</v>
      </c>
      <c r="AA83" s="68">
        <v>4</v>
      </c>
      <c r="AB83" s="68">
        <v>4</v>
      </c>
      <c r="AC83" s="68">
        <v>4</v>
      </c>
      <c r="AD83" s="68">
        <v>4</v>
      </c>
      <c r="AE83" s="68">
        <v>4</v>
      </c>
      <c r="AF83" s="68">
        <v>4</v>
      </c>
      <c r="AG83" s="68">
        <v>4</v>
      </c>
      <c r="AH83" s="70">
        <v>4</v>
      </c>
      <c r="AI83" s="16">
        <f>IF(A83="","",COUNTIF(D83:AH84,"&gt;2")/2)</f>
        <v>23</v>
      </c>
      <c r="AJ83" s="16" cm="1">
        <f t="array" ref="AJ83">SUMPRODUCT(IFERROR((IFERROR(WEEKDAY($D$3:$AH$3,2),999)&lt;6)*D83:AH84,0))</f>
        <v>136</v>
      </c>
      <c r="AK83" s="16" cm="1">
        <f t="array" ref="AK83">SUMPRODUCT((IFERROR(WEEKDAY($D$3:$AH$3,2),999)&lt;6)*D85:AH85)</f>
        <v>55</v>
      </c>
      <c r="AL83" s="16" cm="1">
        <f t="array" ref="AL83">SUMPRODUCT(IFERROR((IFERROR(WEEKDAY($D$3:$AH$3,2),0)&gt;5)*D83:AH85,0))</f>
        <v>65.5</v>
      </c>
      <c r="AM83" s="16">
        <f>IFERROR(SUM(AJ83:AL85),"")</f>
        <v>256.5</v>
      </c>
      <c r="AN83" s="16" t="s">
        <v>108</v>
      </c>
      <c r="AO83" s="16" cm="1">
        <f t="array" ref="AO83">SUMPRODUCT((IFERROR((D83:AH83+D84:AH84+D85:AH85),0)&gt;8)*1,IFERROR((D83:AH83+D84:AH84+D85:AH85-8),0))</f>
        <v>72.5</v>
      </c>
      <c r="AP83" s="16">
        <f>SUM(D83:AH85)-AO83</f>
        <v>184</v>
      </c>
      <c r="AQ83" s="16">
        <f>AM83-AO83-AP83</f>
        <v>0</v>
      </c>
    </row>
    <row r="84" ht="18" spans="1:43">
      <c r="A84" s="66"/>
      <c r="B84" s="47"/>
      <c r="C84" s="67" t="s">
        <v>112</v>
      </c>
      <c r="D84" s="68"/>
      <c r="E84" s="68"/>
      <c r="F84" s="68"/>
      <c r="G84" s="68"/>
      <c r="H84" s="68"/>
      <c r="I84" s="68"/>
      <c r="J84" s="68"/>
      <c r="K84" s="68">
        <v>4</v>
      </c>
      <c r="L84" s="68">
        <v>4</v>
      </c>
      <c r="M84" s="68">
        <v>4</v>
      </c>
      <c r="N84" s="68" t="s">
        <v>113</v>
      </c>
      <c r="O84" s="68">
        <v>4</v>
      </c>
      <c r="P84" s="68">
        <v>4</v>
      </c>
      <c r="Q84" s="68">
        <v>4</v>
      </c>
      <c r="R84" s="68">
        <v>4</v>
      </c>
      <c r="S84" s="68">
        <v>4</v>
      </c>
      <c r="T84" s="68">
        <v>4</v>
      </c>
      <c r="U84" s="68">
        <v>4</v>
      </c>
      <c r="V84" s="68">
        <v>4</v>
      </c>
      <c r="W84" s="68">
        <v>4</v>
      </c>
      <c r="X84" s="68">
        <v>4</v>
      </c>
      <c r="Y84" s="68">
        <v>4</v>
      </c>
      <c r="Z84" s="68">
        <v>4</v>
      </c>
      <c r="AA84" s="68">
        <v>4</v>
      </c>
      <c r="AB84" s="68">
        <v>4</v>
      </c>
      <c r="AC84" s="68">
        <v>4</v>
      </c>
      <c r="AD84" s="68">
        <v>4</v>
      </c>
      <c r="AE84" s="68">
        <v>4</v>
      </c>
      <c r="AF84" s="68">
        <v>4</v>
      </c>
      <c r="AG84" s="70">
        <v>4</v>
      </c>
      <c r="AH84" s="70">
        <v>4</v>
      </c>
      <c r="AI84" s="16"/>
      <c r="AJ84" s="16"/>
      <c r="AK84" s="16"/>
      <c r="AL84" s="16"/>
      <c r="AM84" s="16"/>
      <c r="AN84" s="16"/>
      <c r="AO84" s="16"/>
      <c r="AP84" s="16"/>
      <c r="AQ84" s="16"/>
    </row>
    <row r="85" ht="18" spans="1:43">
      <c r="A85" s="69"/>
      <c r="B85" s="47"/>
      <c r="C85" s="71" t="s">
        <v>110</v>
      </c>
      <c r="D85" s="68"/>
      <c r="E85" s="68"/>
      <c r="F85" s="68"/>
      <c r="G85" s="68"/>
      <c r="H85" s="68"/>
      <c r="I85" s="68"/>
      <c r="J85" s="68"/>
      <c r="K85" s="68">
        <v>2</v>
      </c>
      <c r="L85" s="68">
        <v>3</v>
      </c>
      <c r="M85" s="68">
        <v>2</v>
      </c>
      <c r="N85" s="68"/>
      <c r="O85" s="72">
        <v>3</v>
      </c>
      <c r="P85" s="72">
        <v>3</v>
      </c>
      <c r="Q85" s="72">
        <v>3</v>
      </c>
      <c r="R85" s="72">
        <v>3</v>
      </c>
      <c r="S85" s="72">
        <v>3</v>
      </c>
      <c r="T85" s="72">
        <v>3</v>
      </c>
      <c r="U85" s="72">
        <v>3</v>
      </c>
      <c r="V85" s="72">
        <v>3</v>
      </c>
      <c r="W85" s="72">
        <v>2</v>
      </c>
      <c r="X85" s="72">
        <v>4</v>
      </c>
      <c r="Y85" s="72">
        <v>3</v>
      </c>
      <c r="Z85" s="72">
        <v>3</v>
      </c>
      <c r="AA85" s="72">
        <v>3</v>
      </c>
      <c r="AB85" s="72">
        <v>4.5</v>
      </c>
      <c r="AC85" s="72">
        <v>3.5</v>
      </c>
      <c r="AD85" s="72">
        <v>3</v>
      </c>
      <c r="AE85" s="72">
        <v>3</v>
      </c>
      <c r="AF85" s="72">
        <v>3.5</v>
      </c>
      <c r="AG85" s="88">
        <v>5</v>
      </c>
      <c r="AH85" s="70">
        <v>4</v>
      </c>
      <c r="AI85" s="16"/>
      <c r="AJ85" s="16"/>
      <c r="AK85" s="16"/>
      <c r="AL85" s="16"/>
      <c r="AM85" s="16"/>
      <c r="AN85" s="16"/>
      <c r="AO85" s="16"/>
      <c r="AP85" s="16"/>
      <c r="AQ85" s="16"/>
    </row>
    <row r="86" ht="18" spans="1:43">
      <c r="A86" s="66" t="s">
        <v>74</v>
      </c>
      <c r="B86" s="47" t="s">
        <v>20</v>
      </c>
      <c r="C86" s="67" t="s">
        <v>111</v>
      </c>
      <c r="D86" s="68">
        <v>4</v>
      </c>
      <c r="E86" s="68">
        <v>4</v>
      </c>
      <c r="F86" s="68">
        <v>4</v>
      </c>
      <c r="G86" s="68">
        <v>4</v>
      </c>
      <c r="H86" s="68">
        <v>4</v>
      </c>
      <c r="I86" s="68">
        <v>4</v>
      </c>
      <c r="J86" s="68">
        <v>4</v>
      </c>
      <c r="K86" s="68">
        <v>4</v>
      </c>
      <c r="L86" s="68">
        <v>4</v>
      </c>
      <c r="M86" s="68">
        <v>4</v>
      </c>
      <c r="N86" s="68">
        <v>4</v>
      </c>
      <c r="O86" s="68">
        <v>4</v>
      </c>
      <c r="P86" s="68" t="s">
        <v>113</v>
      </c>
      <c r="Q86" s="68">
        <v>4</v>
      </c>
      <c r="R86" s="68">
        <v>4</v>
      </c>
      <c r="S86" s="68">
        <v>3</v>
      </c>
      <c r="T86" s="68">
        <v>4</v>
      </c>
      <c r="U86" s="68">
        <v>4</v>
      </c>
      <c r="V86" s="68">
        <v>4</v>
      </c>
      <c r="W86" s="68">
        <v>4</v>
      </c>
      <c r="X86" s="68">
        <v>4</v>
      </c>
      <c r="Y86" s="68">
        <v>4</v>
      </c>
      <c r="Z86" s="68">
        <v>4</v>
      </c>
      <c r="AA86" s="68">
        <v>4</v>
      </c>
      <c r="AB86" s="68"/>
      <c r="AC86" s="68"/>
      <c r="AD86" s="68"/>
      <c r="AE86" s="68"/>
      <c r="AF86" s="68"/>
      <c r="AG86" s="68"/>
      <c r="AH86" s="68"/>
      <c r="AI86" s="16">
        <f>IF(A86="","",COUNTIF(D86:AH87,"&gt;2")/2)</f>
        <v>21.5</v>
      </c>
      <c r="AJ86" s="16" cm="1">
        <f t="array" ref="AJ86">SUMPRODUCT(IFERROR((IFERROR(WEEKDAY($D$3:$AH$3,2),999)&lt;6)*D86:AH87,0))</f>
        <v>131.5</v>
      </c>
      <c r="AK86" s="16" cm="1">
        <f t="array" ref="AK86">SUMPRODUCT((IFERROR(WEEKDAY($D$3:$AH$3,2),999)&lt;6)*D88:AH88)</f>
        <v>45</v>
      </c>
      <c r="AL86" s="16" cm="1">
        <f t="array" ref="AL86">SUMPRODUCT(IFERROR((IFERROR(WEEKDAY($D$3:$AH$3,2),0)&gt;5)*D86:AH88,0))</f>
        <v>56</v>
      </c>
      <c r="AM86" s="16">
        <f>IFERROR(SUM(AJ86:AL88),"")</f>
        <v>232.5</v>
      </c>
      <c r="AN86" s="16" t="s">
        <v>108</v>
      </c>
      <c r="AO86" s="16" cm="1">
        <f t="array" ref="AO86">SUMPRODUCT((IFERROR((D86:AH86+D87:AH87+D88:AH88),0)&gt;8)*1,IFERROR((D86:AH86+D87:AH87+D88:AH88-8),0))</f>
        <v>61</v>
      </c>
      <c r="AP86" s="16">
        <f>SUM(D86:AH88)-AO86</f>
        <v>171.5</v>
      </c>
      <c r="AQ86" s="16">
        <f>AM86-AO86-AP86</f>
        <v>0</v>
      </c>
    </row>
    <row r="87" ht="18" spans="1:43">
      <c r="A87" s="66"/>
      <c r="B87" s="47"/>
      <c r="C87" s="67" t="s">
        <v>112</v>
      </c>
      <c r="D87" s="68">
        <v>4</v>
      </c>
      <c r="E87" s="68">
        <v>4</v>
      </c>
      <c r="F87" s="68">
        <v>4</v>
      </c>
      <c r="G87" s="68">
        <v>4</v>
      </c>
      <c r="H87" s="68">
        <v>4</v>
      </c>
      <c r="I87" s="68">
        <v>4</v>
      </c>
      <c r="J87" s="68">
        <v>4</v>
      </c>
      <c r="K87" s="68">
        <v>4</v>
      </c>
      <c r="L87" s="68">
        <v>0.5</v>
      </c>
      <c r="M87" s="68">
        <v>4</v>
      </c>
      <c r="N87" s="68">
        <v>4</v>
      </c>
      <c r="O87" s="68">
        <v>4</v>
      </c>
      <c r="P87" s="68" t="s">
        <v>113</v>
      </c>
      <c r="Q87" s="68">
        <v>4</v>
      </c>
      <c r="R87" s="68">
        <v>4</v>
      </c>
      <c r="S87" s="68">
        <v>0</v>
      </c>
      <c r="T87" s="68">
        <v>4</v>
      </c>
      <c r="U87" s="68">
        <v>4</v>
      </c>
      <c r="V87" s="68">
        <v>4</v>
      </c>
      <c r="W87" s="68">
        <v>4</v>
      </c>
      <c r="X87" s="68">
        <v>4</v>
      </c>
      <c r="Y87" s="68">
        <v>0</v>
      </c>
      <c r="Z87" s="68">
        <v>4</v>
      </c>
      <c r="AA87" s="68">
        <v>4</v>
      </c>
      <c r="AB87" s="68"/>
      <c r="AC87" s="68"/>
      <c r="AD87" s="68"/>
      <c r="AE87" s="68"/>
      <c r="AF87" s="68"/>
      <c r="AG87" s="68"/>
      <c r="AH87" s="68"/>
      <c r="AI87" s="16"/>
      <c r="AJ87" s="16"/>
      <c r="AK87" s="16"/>
      <c r="AL87" s="16"/>
      <c r="AM87" s="16"/>
      <c r="AN87" s="16"/>
      <c r="AO87" s="16"/>
      <c r="AP87" s="16"/>
      <c r="AQ87" s="16"/>
    </row>
    <row r="88" ht="18" spans="1:43">
      <c r="A88" s="69"/>
      <c r="B88" s="47"/>
      <c r="C88" s="71" t="s">
        <v>110</v>
      </c>
      <c r="D88" s="68">
        <v>4</v>
      </c>
      <c r="E88" s="68"/>
      <c r="F88" s="68">
        <v>3</v>
      </c>
      <c r="G88" s="68">
        <v>3</v>
      </c>
      <c r="H88" s="68">
        <v>4</v>
      </c>
      <c r="I88" s="68">
        <v>4</v>
      </c>
      <c r="J88" s="68">
        <v>4</v>
      </c>
      <c r="K88" s="68">
        <v>4</v>
      </c>
      <c r="L88" s="68"/>
      <c r="M88" s="68">
        <v>3</v>
      </c>
      <c r="N88" s="68">
        <v>3</v>
      </c>
      <c r="O88" s="72">
        <v>3</v>
      </c>
      <c r="P88" s="72"/>
      <c r="Q88" s="72">
        <v>3</v>
      </c>
      <c r="R88" s="72">
        <v>3</v>
      </c>
      <c r="S88" s="72"/>
      <c r="T88" s="72">
        <v>3</v>
      </c>
      <c r="U88" s="72">
        <v>3</v>
      </c>
      <c r="V88" s="72">
        <v>2</v>
      </c>
      <c r="W88" s="72">
        <v>3</v>
      </c>
      <c r="X88" s="72">
        <v>3</v>
      </c>
      <c r="Y88" s="72"/>
      <c r="Z88" s="72">
        <v>3</v>
      </c>
      <c r="AA88" s="72">
        <v>3</v>
      </c>
      <c r="AB88" s="72"/>
      <c r="AC88" s="72"/>
      <c r="AD88" s="72"/>
      <c r="AE88" s="72"/>
      <c r="AF88" s="68"/>
      <c r="AG88" s="72"/>
      <c r="AH88" s="68"/>
      <c r="AI88" s="16"/>
      <c r="AJ88" s="16"/>
      <c r="AK88" s="16"/>
      <c r="AL88" s="16"/>
      <c r="AM88" s="16"/>
      <c r="AN88" s="16"/>
      <c r="AO88" s="16"/>
      <c r="AP88" s="16"/>
      <c r="AQ88" s="16"/>
    </row>
    <row r="89" ht="18" spans="1:43">
      <c r="A89" s="66" t="s">
        <v>73</v>
      </c>
      <c r="B89" s="47" t="s">
        <v>20</v>
      </c>
      <c r="C89" s="67" t="s">
        <v>111</v>
      </c>
      <c r="D89" s="68">
        <v>4</v>
      </c>
      <c r="E89" s="68">
        <v>4</v>
      </c>
      <c r="F89" s="68">
        <v>4</v>
      </c>
      <c r="G89" s="68">
        <v>4</v>
      </c>
      <c r="H89" s="68">
        <v>4</v>
      </c>
      <c r="I89" s="68">
        <v>4</v>
      </c>
      <c r="J89" s="68">
        <v>4</v>
      </c>
      <c r="K89" s="68" t="s">
        <v>113</v>
      </c>
      <c r="L89" s="68" t="s">
        <v>113</v>
      </c>
      <c r="M89" s="68">
        <v>4</v>
      </c>
      <c r="N89" s="68">
        <v>4</v>
      </c>
      <c r="O89" s="68">
        <v>4</v>
      </c>
      <c r="P89" s="68">
        <v>4</v>
      </c>
      <c r="Q89" s="68">
        <v>4</v>
      </c>
      <c r="R89" s="68">
        <v>4</v>
      </c>
      <c r="S89" s="68">
        <v>4</v>
      </c>
      <c r="T89" s="68">
        <v>4</v>
      </c>
      <c r="U89" s="68">
        <v>4</v>
      </c>
      <c r="V89" s="68">
        <v>4</v>
      </c>
      <c r="W89" s="68" t="s">
        <v>113</v>
      </c>
      <c r="X89" s="68">
        <v>4</v>
      </c>
      <c r="Y89" s="68">
        <v>4</v>
      </c>
      <c r="Z89" s="68">
        <v>4</v>
      </c>
      <c r="AA89" s="68">
        <v>4</v>
      </c>
      <c r="AB89" s="68"/>
      <c r="AC89" s="68"/>
      <c r="AD89" s="68"/>
      <c r="AE89" s="68"/>
      <c r="AF89" s="68"/>
      <c r="AG89" s="68"/>
      <c r="AH89" s="68"/>
      <c r="AI89" s="16">
        <f>IF(A89="","",COUNTIF(D89:AH90,"&gt;2")/2)</f>
        <v>20</v>
      </c>
      <c r="AJ89" s="16" cm="1">
        <f t="array" ref="AJ89">SUMPRODUCT(IFERROR((IFERROR(WEEKDAY($D$3:$AH$3,2),999)&lt;6)*D89:AH90,0))</f>
        <v>124</v>
      </c>
      <c r="AK89" s="16" cm="1">
        <f t="array" ref="AK89">SUMPRODUCT((IFERROR(WEEKDAY($D$3:$AH$3,2),999)&lt;6)*D91:AH91)</f>
        <v>42</v>
      </c>
      <c r="AL89" s="16" cm="1">
        <f t="array" ref="AL89">SUMPRODUCT(IFERROR((IFERROR(WEEKDAY($D$3:$AH$3,2),0)&gt;5)*D89:AH91,0))</f>
        <v>50.5</v>
      </c>
      <c r="AM89" s="16">
        <f>IFERROR(SUM(AJ89:AL91),"")</f>
        <v>216.5</v>
      </c>
      <c r="AN89" s="16" t="s">
        <v>108</v>
      </c>
      <c r="AO89" s="16" cm="1">
        <f t="array" ref="AO89">SUMPRODUCT((IFERROR((D89:AH89+D90:AH90+D91:AH91),0)&gt;8)*1,IFERROR((D89:AH89+D90:AH90+D91:AH91-8),0))</f>
        <v>56.5</v>
      </c>
      <c r="AP89" s="16">
        <f>SUM(D89:AH91)-AO89</f>
        <v>160</v>
      </c>
      <c r="AQ89" s="16">
        <f>AM89-AO89-AP89</f>
        <v>0</v>
      </c>
    </row>
    <row r="90" ht="18" spans="1:43">
      <c r="A90" s="66"/>
      <c r="B90" s="47"/>
      <c r="C90" s="67" t="s">
        <v>112</v>
      </c>
      <c r="D90" s="68">
        <v>4</v>
      </c>
      <c r="E90" s="68">
        <v>4</v>
      </c>
      <c r="F90" s="68">
        <v>4</v>
      </c>
      <c r="G90" s="68">
        <v>4</v>
      </c>
      <c r="H90" s="68">
        <v>4</v>
      </c>
      <c r="I90" s="68">
        <v>4</v>
      </c>
      <c r="J90" s="68">
        <v>4</v>
      </c>
      <c r="K90" s="68" t="s">
        <v>113</v>
      </c>
      <c r="L90" s="68" t="s">
        <v>113</v>
      </c>
      <c r="M90" s="68">
        <v>4</v>
      </c>
      <c r="N90" s="68">
        <v>4</v>
      </c>
      <c r="O90" s="68">
        <v>4</v>
      </c>
      <c r="P90" s="68">
        <v>0</v>
      </c>
      <c r="Q90" s="68">
        <v>4</v>
      </c>
      <c r="R90" s="68">
        <v>4</v>
      </c>
      <c r="S90" s="68">
        <v>0</v>
      </c>
      <c r="T90" s="68">
        <v>4</v>
      </c>
      <c r="U90" s="68">
        <v>4</v>
      </c>
      <c r="V90" s="68">
        <v>4</v>
      </c>
      <c r="W90" s="68" t="s">
        <v>113</v>
      </c>
      <c r="X90" s="68">
        <v>4</v>
      </c>
      <c r="Y90" s="68">
        <v>4</v>
      </c>
      <c r="Z90" s="68">
        <v>4</v>
      </c>
      <c r="AA90" s="68">
        <v>4</v>
      </c>
      <c r="AB90" s="68"/>
      <c r="AC90" s="68"/>
      <c r="AD90" s="68"/>
      <c r="AE90" s="68"/>
      <c r="AF90" s="68"/>
      <c r="AG90" s="68"/>
      <c r="AH90" s="68"/>
      <c r="AI90" s="16"/>
      <c r="AJ90" s="16"/>
      <c r="AK90" s="16"/>
      <c r="AL90" s="16"/>
      <c r="AM90" s="16"/>
      <c r="AN90" s="16"/>
      <c r="AO90" s="16"/>
      <c r="AP90" s="16"/>
      <c r="AQ90" s="16"/>
    </row>
    <row r="91" ht="18" spans="1:43">
      <c r="A91" s="69"/>
      <c r="B91" s="47"/>
      <c r="C91" s="71" t="s">
        <v>110</v>
      </c>
      <c r="D91" s="68">
        <v>3</v>
      </c>
      <c r="E91" s="68">
        <v>3</v>
      </c>
      <c r="F91" s="68">
        <v>3</v>
      </c>
      <c r="G91" s="68">
        <v>3</v>
      </c>
      <c r="H91" s="68">
        <v>4</v>
      </c>
      <c r="I91" s="68">
        <v>3.5</v>
      </c>
      <c r="J91" s="68"/>
      <c r="K91" s="68"/>
      <c r="L91" s="68"/>
      <c r="M91" s="68">
        <v>3</v>
      </c>
      <c r="N91" s="68">
        <v>3</v>
      </c>
      <c r="O91" s="72">
        <v>4</v>
      </c>
      <c r="P91" s="72"/>
      <c r="Q91" s="68">
        <v>3</v>
      </c>
      <c r="R91" s="68">
        <v>3</v>
      </c>
      <c r="S91" s="72"/>
      <c r="T91" s="68">
        <v>3</v>
      </c>
      <c r="U91" s="68">
        <v>3</v>
      </c>
      <c r="V91" s="68">
        <v>3</v>
      </c>
      <c r="W91" s="68"/>
      <c r="X91" s="68">
        <v>3</v>
      </c>
      <c r="Y91" s="68">
        <v>3</v>
      </c>
      <c r="Z91" s="68">
        <v>3</v>
      </c>
      <c r="AA91" s="68">
        <v>3</v>
      </c>
      <c r="AB91" s="72"/>
      <c r="AC91" s="72"/>
      <c r="AD91" s="72"/>
      <c r="AE91" s="72"/>
      <c r="AF91" s="68"/>
      <c r="AG91" s="72"/>
      <c r="AH91" s="68"/>
      <c r="AI91" s="16"/>
      <c r="AJ91" s="16"/>
      <c r="AK91" s="16"/>
      <c r="AL91" s="16"/>
      <c r="AM91" s="16"/>
      <c r="AN91" s="16"/>
      <c r="AO91" s="16"/>
      <c r="AP91" s="16"/>
      <c r="AQ91" s="16"/>
    </row>
    <row r="92" ht="18" spans="1:43">
      <c r="A92" s="66" t="s">
        <v>72</v>
      </c>
      <c r="B92" s="47" t="s">
        <v>20</v>
      </c>
      <c r="C92" s="67" t="s">
        <v>111</v>
      </c>
      <c r="D92" s="68">
        <v>4</v>
      </c>
      <c r="E92" s="68">
        <v>4</v>
      </c>
      <c r="F92" s="68">
        <v>4</v>
      </c>
      <c r="G92" s="68">
        <v>4</v>
      </c>
      <c r="H92" s="68">
        <v>4</v>
      </c>
      <c r="I92" s="68">
        <v>4</v>
      </c>
      <c r="J92" s="68">
        <v>4</v>
      </c>
      <c r="K92" s="68">
        <v>4</v>
      </c>
      <c r="L92" s="68">
        <v>4</v>
      </c>
      <c r="M92" s="68">
        <v>4</v>
      </c>
      <c r="N92" s="68">
        <v>4</v>
      </c>
      <c r="O92" s="68">
        <v>4</v>
      </c>
      <c r="P92" s="68">
        <v>4</v>
      </c>
      <c r="Q92" s="68">
        <v>4</v>
      </c>
      <c r="R92" s="68">
        <v>4</v>
      </c>
      <c r="S92" s="68">
        <v>4</v>
      </c>
      <c r="T92" s="70">
        <v>4</v>
      </c>
      <c r="U92" s="70">
        <v>4</v>
      </c>
      <c r="V92" s="70">
        <v>4</v>
      </c>
      <c r="W92" s="70">
        <v>4</v>
      </c>
      <c r="X92" s="70">
        <v>4</v>
      </c>
      <c r="Y92" s="70">
        <v>4</v>
      </c>
      <c r="Z92" s="70">
        <v>4</v>
      </c>
      <c r="AA92" s="70">
        <v>4</v>
      </c>
      <c r="AB92" s="70">
        <v>4</v>
      </c>
      <c r="AC92" s="70">
        <v>4</v>
      </c>
      <c r="AD92" s="70">
        <v>4</v>
      </c>
      <c r="AE92" s="70">
        <v>4</v>
      </c>
      <c r="AF92" s="70">
        <v>1</v>
      </c>
      <c r="AG92" s="70">
        <v>4</v>
      </c>
      <c r="AH92" s="70">
        <v>4</v>
      </c>
      <c r="AI92" s="16">
        <f>IF(A92="","",COUNTIF(D92:AH93,"&gt;2")/2)</f>
        <v>30</v>
      </c>
      <c r="AJ92" s="16" cm="1">
        <f t="array" ref="AJ92">SUMPRODUCT(IFERROR((IFERROR(WEEKDAY($D$3:$AH$3,2),999)&lt;6)*D92:AH93,0))</f>
        <v>176</v>
      </c>
      <c r="AK92" s="16" cm="1">
        <f t="array" ref="AK92">SUMPRODUCT((IFERROR(WEEKDAY($D$3:$AH$3,2),999)&lt;6)*D94:AH94)</f>
        <v>62</v>
      </c>
      <c r="AL92" s="16" cm="1">
        <f t="array" ref="AL92">SUMPRODUCT(IFERROR((IFERROR(WEEKDAY($D$3:$AH$3,2),0)&gt;5)*D92:AH94,0))</f>
        <v>91</v>
      </c>
      <c r="AM92" s="16">
        <f>IFERROR(SUM(AJ92:AL94),"")</f>
        <v>329</v>
      </c>
      <c r="AN92" s="16" t="s">
        <v>108</v>
      </c>
      <c r="AO92" s="16" cm="1">
        <f t="array" ref="AO92">SUMPRODUCT((IFERROR((D92:AH92+D93:AH93+D94:AH94),0)&gt;8)*1,IFERROR((D92:AH92+D93:AH93+D94:AH94-8),0))</f>
        <v>88</v>
      </c>
      <c r="AP92" s="16">
        <f>SUM(D92:AH94)-AO92</f>
        <v>241</v>
      </c>
      <c r="AQ92" s="16">
        <f>AM92-AO92-AP92</f>
        <v>0</v>
      </c>
    </row>
    <row r="93" ht="18" spans="1:43">
      <c r="A93" s="66"/>
      <c r="B93" s="47"/>
      <c r="C93" s="67" t="s">
        <v>112</v>
      </c>
      <c r="D93" s="68">
        <v>4</v>
      </c>
      <c r="E93" s="68">
        <v>4</v>
      </c>
      <c r="F93" s="68">
        <v>4</v>
      </c>
      <c r="G93" s="68">
        <v>4</v>
      </c>
      <c r="H93" s="68">
        <v>4</v>
      </c>
      <c r="I93" s="68">
        <v>4</v>
      </c>
      <c r="J93" s="68">
        <v>4</v>
      </c>
      <c r="K93" s="68">
        <v>4</v>
      </c>
      <c r="L93" s="68">
        <v>4</v>
      </c>
      <c r="M93" s="68">
        <v>4</v>
      </c>
      <c r="N93" s="68">
        <v>4</v>
      </c>
      <c r="O93" s="68">
        <v>4</v>
      </c>
      <c r="P93" s="68">
        <v>4</v>
      </c>
      <c r="Q93" s="68">
        <v>4</v>
      </c>
      <c r="R93" s="68">
        <v>4</v>
      </c>
      <c r="S93" s="68">
        <v>3</v>
      </c>
      <c r="T93" s="70">
        <v>4</v>
      </c>
      <c r="U93" s="70">
        <v>4</v>
      </c>
      <c r="V93" s="70">
        <v>4</v>
      </c>
      <c r="W93" s="70">
        <v>4</v>
      </c>
      <c r="X93" s="70">
        <v>4</v>
      </c>
      <c r="Y93" s="70">
        <v>4</v>
      </c>
      <c r="Z93" s="70">
        <v>4</v>
      </c>
      <c r="AA93" s="70">
        <v>4</v>
      </c>
      <c r="AB93" s="70">
        <v>4</v>
      </c>
      <c r="AC93" s="70">
        <v>4</v>
      </c>
      <c r="AD93" s="70">
        <v>4</v>
      </c>
      <c r="AE93" s="70">
        <v>4</v>
      </c>
      <c r="AF93" s="68"/>
      <c r="AG93" s="70">
        <v>4</v>
      </c>
      <c r="AH93" s="70">
        <v>4</v>
      </c>
      <c r="AI93" s="16"/>
      <c r="AJ93" s="16"/>
      <c r="AK93" s="16"/>
      <c r="AL93" s="16"/>
      <c r="AM93" s="16"/>
      <c r="AN93" s="16"/>
      <c r="AO93" s="16"/>
      <c r="AP93" s="16"/>
      <c r="AQ93" s="16"/>
    </row>
    <row r="94" ht="18" spans="1:43">
      <c r="A94" s="69"/>
      <c r="B94" s="47"/>
      <c r="C94" s="71" t="s">
        <v>110</v>
      </c>
      <c r="D94" s="68">
        <v>2</v>
      </c>
      <c r="E94" s="68">
        <v>2</v>
      </c>
      <c r="F94" s="68">
        <v>2</v>
      </c>
      <c r="G94" s="68">
        <v>2</v>
      </c>
      <c r="H94" s="68">
        <v>3</v>
      </c>
      <c r="I94" s="68">
        <v>2</v>
      </c>
      <c r="J94" s="68">
        <v>2</v>
      </c>
      <c r="K94" s="68">
        <v>2</v>
      </c>
      <c r="L94" s="68">
        <v>2</v>
      </c>
      <c r="M94" s="68">
        <v>2</v>
      </c>
      <c r="N94" s="68">
        <v>2</v>
      </c>
      <c r="O94" s="72">
        <v>4</v>
      </c>
      <c r="P94" s="72">
        <v>4</v>
      </c>
      <c r="Q94" s="72">
        <v>3</v>
      </c>
      <c r="R94" s="72">
        <v>3</v>
      </c>
      <c r="S94" s="88">
        <v>9</v>
      </c>
      <c r="T94" s="88">
        <v>3</v>
      </c>
      <c r="U94" s="88">
        <v>3</v>
      </c>
      <c r="V94" s="88">
        <v>4</v>
      </c>
      <c r="W94" s="88">
        <v>3</v>
      </c>
      <c r="X94" s="88">
        <v>3</v>
      </c>
      <c r="Y94" s="88">
        <v>3</v>
      </c>
      <c r="Z94" s="88">
        <v>3</v>
      </c>
      <c r="AA94" s="88">
        <v>3</v>
      </c>
      <c r="AB94" s="88">
        <v>4</v>
      </c>
      <c r="AC94" s="88">
        <v>3</v>
      </c>
      <c r="AD94" s="88">
        <v>4</v>
      </c>
      <c r="AE94" s="88">
        <v>3</v>
      </c>
      <c r="AF94" s="68"/>
      <c r="AG94" s="88">
        <v>1</v>
      </c>
      <c r="AH94" s="88">
        <v>3</v>
      </c>
      <c r="AI94" s="16"/>
      <c r="AJ94" s="16"/>
      <c r="AK94" s="16"/>
      <c r="AL94" s="16"/>
      <c r="AM94" s="16"/>
      <c r="AN94" s="16"/>
      <c r="AO94" s="16"/>
      <c r="AP94" s="16"/>
      <c r="AQ94" s="16"/>
    </row>
    <row r="95" ht="18" spans="1:43">
      <c r="A95" s="66" t="s">
        <v>66</v>
      </c>
      <c r="B95" s="47" t="s">
        <v>20</v>
      </c>
      <c r="C95" s="67" t="s">
        <v>111</v>
      </c>
      <c r="D95" s="68">
        <v>4</v>
      </c>
      <c r="E95" s="68">
        <v>4</v>
      </c>
      <c r="F95" s="68">
        <v>4</v>
      </c>
      <c r="G95" s="68">
        <v>4</v>
      </c>
      <c r="H95" s="68">
        <v>4</v>
      </c>
      <c r="I95" s="68">
        <v>4</v>
      </c>
      <c r="J95" s="68">
        <v>4</v>
      </c>
      <c r="K95" s="68">
        <v>4</v>
      </c>
      <c r="L95" s="68">
        <v>4</v>
      </c>
      <c r="M95" s="68">
        <v>4</v>
      </c>
      <c r="N95" s="68">
        <v>4</v>
      </c>
      <c r="O95" s="68">
        <v>4</v>
      </c>
      <c r="P95" s="68">
        <v>4</v>
      </c>
      <c r="Q95" s="68">
        <v>4</v>
      </c>
      <c r="R95" s="68" t="s">
        <v>113</v>
      </c>
      <c r="S95" s="68">
        <v>4</v>
      </c>
      <c r="T95" s="68">
        <v>4</v>
      </c>
      <c r="U95" s="68">
        <v>4</v>
      </c>
      <c r="V95" s="68">
        <v>4</v>
      </c>
      <c r="W95" s="68">
        <v>4</v>
      </c>
      <c r="X95" s="68">
        <v>4</v>
      </c>
      <c r="Y95" s="68">
        <v>4</v>
      </c>
      <c r="Z95" s="68">
        <v>4</v>
      </c>
      <c r="AA95" s="68">
        <v>4</v>
      </c>
      <c r="AB95" s="68">
        <v>4</v>
      </c>
      <c r="AC95" s="68">
        <v>4</v>
      </c>
      <c r="AD95" s="68"/>
      <c r="AE95" s="68"/>
      <c r="AF95" s="68"/>
      <c r="AG95" s="68"/>
      <c r="AH95" s="68"/>
      <c r="AI95" s="16">
        <f>IF(A95="","",COUNTIF(D95:AH96,"&gt;2")/2)</f>
        <v>25</v>
      </c>
      <c r="AJ95" s="16" cm="1">
        <f t="array" ref="AJ95">SUMPRODUCT(IFERROR((IFERROR(WEEKDAY($D$3:$AH$3,2),999)&lt;6)*D95:AH96,0))</f>
        <v>144</v>
      </c>
      <c r="AK95" s="16" cm="1">
        <f t="array" ref="AK95">SUMPRODUCT((IFERROR(WEEKDAY($D$3:$AH$3,2),999)&lt;6)*D97:AH97)</f>
        <v>56.5</v>
      </c>
      <c r="AL95" s="16" cm="1">
        <f t="array" ref="AL95">SUMPRODUCT(IFERROR((IFERROR(WEEKDAY($D$3:$AH$3,2),0)&gt;5)*D95:AH97,0))</f>
        <v>79</v>
      </c>
      <c r="AM95" s="16">
        <f>IFERROR(SUM(AJ95:AL97),"")</f>
        <v>279.5</v>
      </c>
      <c r="AN95" s="16" t="s">
        <v>108</v>
      </c>
      <c r="AO95" s="16" cm="1">
        <f t="array" ref="AO95">SUMPRODUCT((IFERROR((D95:AH95+D96:AH96+D97:AH97),0)&gt;8)*1,IFERROR((D95:AH95+D96:AH96+D97:AH97-8),0))</f>
        <v>79.5</v>
      </c>
      <c r="AP95" s="16">
        <f>SUM(D95:AH97)-AO95</f>
        <v>200</v>
      </c>
      <c r="AQ95" s="16">
        <f>AM95-AO95-AP95</f>
        <v>0</v>
      </c>
    </row>
    <row r="96" ht="18" spans="1:43">
      <c r="A96" s="66"/>
      <c r="B96" s="47"/>
      <c r="C96" s="67" t="s">
        <v>112</v>
      </c>
      <c r="D96" s="68">
        <v>4</v>
      </c>
      <c r="E96" s="68">
        <v>4</v>
      </c>
      <c r="F96" s="68">
        <v>4</v>
      </c>
      <c r="G96" s="68">
        <v>4</v>
      </c>
      <c r="H96" s="68">
        <v>4</v>
      </c>
      <c r="I96" s="68">
        <v>4</v>
      </c>
      <c r="J96" s="68">
        <v>4</v>
      </c>
      <c r="K96" s="68">
        <v>4</v>
      </c>
      <c r="L96" s="68">
        <v>4</v>
      </c>
      <c r="M96" s="68">
        <v>4</v>
      </c>
      <c r="N96" s="68">
        <v>4</v>
      </c>
      <c r="O96" s="68">
        <v>4</v>
      </c>
      <c r="P96" s="68">
        <v>4</v>
      </c>
      <c r="Q96" s="68">
        <v>4</v>
      </c>
      <c r="R96" s="68" t="s">
        <v>113</v>
      </c>
      <c r="S96" s="68">
        <v>4</v>
      </c>
      <c r="T96" s="68">
        <v>4</v>
      </c>
      <c r="U96" s="68">
        <v>4</v>
      </c>
      <c r="V96" s="68">
        <v>4</v>
      </c>
      <c r="W96" s="68">
        <v>4</v>
      </c>
      <c r="X96" s="68">
        <v>4</v>
      </c>
      <c r="Y96" s="68">
        <v>4</v>
      </c>
      <c r="Z96" s="68">
        <v>4</v>
      </c>
      <c r="AA96" s="68">
        <v>4</v>
      </c>
      <c r="AB96" s="68">
        <v>4</v>
      </c>
      <c r="AC96" s="68">
        <v>4</v>
      </c>
      <c r="AD96" s="68"/>
      <c r="AE96" s="68"/>
      <c r="AF96" s="68"/>
      <c r="AG96" s="68"/>
      <c r="AH96" s="68"/>
      <c r="AI96" s="16"/>
      <c r="AJ96" s="16"/>
      <c r="AK96" s="16"/>
      <c r="AL96" s="16"/>
      <c r="AM96" s="16"/>
      <c r="AN96" s="16"/>
      <c r="AO96" s="16"/>
      <c r="AP96" s="16"/>
      <c r="AQ96" s="16"/>
    </row>
    <row r="97" ht="18" spans="1:43">
      <c r="A97" s="69"/>
      <c r="B97" s="47"/>
      <c r="C97" s="71" t="s">
        <v>110</v>
      </c>
      <c r="D97" s="68">
        <v>3</v>
      </c>
      <c r="E97" s="68">
        <v>3</v>
      </c>
      <c r="F97" s="68">
        <v>3</v>
      </c>
      <c r="G97" s="68">
        <v>3</v>
      </c>
      <c r="H97" s="68">
        <v>4</v>
      </c>
      <c r="I97" s="68">
        <v>3</v>
      </c>
      <c r="J97" s="68">
        <v>3</v>
      </c>
      <c r="K97" s="68">
        <v>3</v>
      </c>
      <c r="L97" s="68">
        <v>3</v>
      </c>
      <c r="M97" s="68">
        <v>3</v>
      </c>
      <c r="N97" s="68">
        <v>3</v>
      </c>
      <c r="O97" s="72">
        <v>3</v>
      </c>
      <c r="P97" s="72">
        <v>3</v>
      </c>
      <c r="Q97" s="72">
        <v>3</v>
      </c>
      <c r="R97" s="72"/>
      <c r="S97" s="72">
        <v>2</v>
      </c>
      <c r="T97" s="72">
        <v>3</v>
      </c>
      <c r="U97" s="68">
        <v>4</v>
      </c>
      <c r="V97" s="68">
        <v>4</v>
      </c>
      <c r="W97" s="72">
        <v>3</v>
      </c>
      <c r="X97" s="72">
        <v>3</v>
      </c>
      <c r="Y97" s="72">
        <v>3.5</v>
      </c>
      <c r="Z97" s="72">
        <v>2</v>
      </c>
      <c r="AA97" s="72">
        <v>3</v>
      </c>
      <c r="AB97" s="72">
        <v>6</v>
      </c>
      <c r="AC97" s="72">
        <v>3</v>
      </c>
      <c r="AD97" s="72"/>
      <c r="AE97" s="72"/>
      <c r="AF97" s="68"/>
      <c r="AG97" s="72"/>
      <c r="AH97" s="68"/>
      <c r="AI97" s="16"/>
      <c r="AJ97" s="16"/>
      <c r="AK97" s="16"/>
      <c r="AL97" s="16"/>
      <c r="AM97" s="16"/>
      <c r="AN97" s="16"/>
      <c r="AO97" s="16"/>
      <c r="AP97" s="16"/>
      <c r="AQ97" s="16"/>
    </row>
    <row r="98" ht="22.5" spans="1:43">
      <c r="A98" s="66" t="s">
        <v>71</v>
      </c>
      <c r="B98" s="47" t="s">
        <v>20</v>
      </c>
      <c r="C98" s="67" t="s">
        <v>111</v>
      </c>
      <c r="D98" s="68">
        <v>4</v>
      </c>
      <c r="E98" s="68">
        <v>4</v>
      </c>
      <c r="F98" s="68">
        <v>4</v>
      </c>
      <c r="G98" s="68">
        <v>4</v>
      </c>
      <c r="H98" s="68">
        <v>4</v>
      </c>
      <c r="I98" s="68">
        <v>4</v>
      </c>
      <c r="J98" s="68">
        <v>4</v>
      </c>
      <c r="K98" s="68">
        <v>4</v>
      </c>
      <c r="L98" s="68">
        <v>4</v>
      </c>
      <c r="M98" s="68" t="s">
        <v>113</v>
      </c>
      <c r="N98" s="68" t="s">
        <v>113</v>
      </c>
      <c r="O98" s="68">
        <v>4</v>
      </c>
      <c r="P98" s="68">
        <v>4</v>
      </c>
      <c r="Q98" s="68">
        <v>4</v>
      </c>
      <c r="R98" s="68">
        <v>4</v>
      </c>
      <c r="S98" s="68">
        <v>4</v>
      </c>
      <c r="T98" s="54">
        <v>4</v>
      </c>
      <c r="U98" s="54">
        <v>4</v>
      </c>
      <c r="V98" s="54">
        <v>4</v>
      </c>
      <c r="W98" s="54">
        <v>0</v>
      </c>
      <c r="X98" s="54">
        <v>4</v>
      </c>
      <c r="Y98" s="54">
        <v>4</v>
      </c>
      <c r="Z98" s="54" t="s">
        <v>115</v>
      </c>
      <c r="AA98" s="68"/>
      <c r="AB98" s="68"/>
      <c r="AC98" s="68"/>
      <c r="AD98" s="68"/>
      <c r="AE98" s="68"/>
      <c r="AF98" s="68"/>
      <c r="AG98" s="68"/>
      <c r="AH98" s="68"/>
      <c r="AI98" s="16">
        <f>IF(A98="","",COUNTIF(D98:AH99,"&gt;2")/2)</f>
        <v>18.5</v>
      </c>
      <c r="AJ98" s="16" cm="1">
        <f t="array" ref="AJ98">SUMPRODUCT(IFERROR((IFERROR(WEEKDAY($D$3:$AH$3,2),999)&lt;6)*D98:AH99,0))</f>
        <v>110</v>
      </c>
      <c r="AK98" s="16" cm="1">
        <f t="array" ref="AK98">SUMPRODUCT((IFERROR(WEEKDAY($D$3:$AH$3,2),999)&lt;6)*D100:AH100)</f>
        <v>36</v>
      </c>
      <c r="AL98" s="16" cm="1">
        <f t="array" ref="AL98">SUMPRODUCT(IFERROR((IFERROR(WEEKDAY($D$3:$AH$3,2),0)&gt;5)*D98:AH100,0))</f>
        <v>55.5</v>
      </c>
      <c r="AM98" s="16">
        <f>IFERROR(SUM(AJ98:AL100),"")</f>
        <v>201.5</v>
      </c>
      <c r="AN98" s="16" t="s">
        <v>108</v>
      </c>
      <c r="AO98" s="16" cm="1">
        <f t="array" ref="AO98">SUMPRODUCT((IFERROR((D98:AH98+D99:AH99+D100:AH100),0)&gt;8)*1,IFERROR((D98:AH98+D99:AH99+D100:AH100-8),0))</f>
        <v>51.5</v>
      </c>
      <c r="AP98" s="16">
        <f>SUM(D98:AH100)-AO98</f>
        <v>150</v>
      </c>
      <c r="AQ98" s="16">
        <f>AM98-AO98-AP98</f>
        <v>0</v>
      </c>
    </row>
    <row r="99" ht="22.5" spans="1:43">
      <c r="A99" s="66"/>
      <c r="B99" s="47"/>
      <c r="C99" s="67" t="s">
        <v>112</v>
      </c>
      <c r="D99" s="68">
        <v>4</v>
      </c>
      <c r="E99" s="68">
        <v>4</v>
      </c>
      <c r="F99" s="68">
        <v>4</v>
      </c>
      <c r="G99" s="68">
        <v>4</v>
      </c>
      <c r="H99" s="68">
        <v>4</v>
      </c>
      <c r="I99" s="68">
        <v>4</v>
      </c>
      <c r="J99" s="68">
        <v>4</v>
      </c>
      <c r="K99" s="68">
        <v>4</v>
      </c>
      <c r="L99" s="68">
        <v>4</v>
      </c>
      <c r="M99" s="68" t="s">
        <v>113</v>
      </c>
      <c r="N99" s="68" t="s">
        <v>113</v>
      </c>
      <c r="O99" s="68">
        <v>4</v>
      </c>
      <c r="P99" s="68">
        <v>4</v>
      </c>
      <c r="Q99" s="68">
        <v>4</v>
      </c>
      <c r="R99" s="68">
        <v>4</v>
      </c>
      <c r="S99" s="68">
        <v>4</v>
      </c>
      <c r="T99" s="54">
        <v>4</v>
      </c>
      <c r="U99" s="54">
        <v>4</v>
      </c>
      <c r="V99" s="54">
        <v>4</v>
      </c>
      <c r="W99" s="54">
        <v>0</v>
      </c>
      <c r="X99" s="54">
        <v>4</v>
      </c>
      <c r="Y99" s="54">
        <v>2</v>
      </c>
      <c r="Z99" s="54"/>
      <c r="AA99" s="68"/>
      <c r="AB99" s="68"/>
      <c r="AC99" s="68"/>
      <c r="AD99" s="68"/>
      <c r="AE99" s="68"/>
      <c r="AF99" s="68"/>
      <c r="AG99" s="68"/>
      <c r="AH99" s="68"/>
      <c r="AI99" s="16"/>
      <c r="AJ99" s="16"/>
      <c r="AK99" s="16"/>
      <c r="AL99" s="16"/>
      <c r="AM99" s="16"/>
      <c r="AN99" s="16"/>
      <c r="AO99" s="16"/>
      <c r="AP99" s="16"/>
      <c r="AQ99" s="16"/>
    </row>
    <row r="100" ht="22.5" spans="1:43">
      <c r="A100" s="69"/>
      <c r="B100" s="47"/>
      <c r="C100" s="71" t="s">
        <v>110</v>
      </c>
      <c r="D100" s="68">
        <v>3</v>
      </c>
      <c r="E100" s="68">
        <v>3</v>
      </c>
      <c r="F100" s="68">
        <v>3</v>
      </c>
      <c r="G100" s="68">
        <v>3</v>
      </c>
      <c r="H100" s="68">
        <v>3</v>
      </c>
      <c r="I100" s="68">
        <v>3</v>
      </c>
      <c r="J100" s="68">
        <v>3</v>
      </c>
      <c r="K100" s="68">
        <v>3</v>
      </c>
      <c r="L100" s="68">
        <v>3</v>
      </c>
      <c r="M100" s="68"/>
      <c r="N100" s="68"/>
      <c r="O100" s="72">
        <v>3.5</v>
      </c>
      <c r="P100" s="72">
        <v>4</v>
      </c>
      <c r="Q100" s="72">
        <v>2</v>
      </c>
      <c r="R100" s="72">
        <v>2.5</v>
      </c>
      <c r="S100" s="72">
        <v>2.5</v>
      </c>
      <c r="T100" s="54">
        <v>3</v>
      </c>
      <c r="U100" s="54">
        <v>3</v>
      </c>
      <c r="V100" s="54">
        <v>2</v>
      </c>
      <c r="W100" s="54">
        <v>0</v>
      </c>
      <c r="X100" s="54">
        <v>2</v>
      </c>
      <c r="Y100" s="54"/>
      <c r="Z100" s="54"/>
      <c r="AA100" s="72"/>
      <c r="AB100" s="72"/>
      <c r="AC100" s="72"/>
      <c r="AD100" s="72"/>
      <c r="AE100" s="72"/>
      <c r="AF100" s="68"/>
      <c r="AG100" s="72"/>
      <c r="AH100" s="68"/>
      <c r="AI100" s="16"/>
      <c r="AJ100" s="16"/>
      <c r="AK100" s="16"/>
      <c r="AL100" s="16"/>
      <c r="AM100" s="16"/>
      <c r="AN100" s="16"/>
      <c r="AO100" s="16"/>
      <c r="AP100" s="16"/>
      <c r="AQ100" s="16"/>
    </row>
    <row r="101" ht="13.5" spans="1:43">
      <c r="A101" s="21" t="s">
        <v>29</v>
      </c>
      <c r="B101" s="74" t="s">
        <v>28</v>
      </c>
      <c r="C101" s="74" t="s">
        <v>28</v>
      </c>
      <c r="D101" s="75">
        <v>4</v>
      </c>
      <c r="E101" s="75">
        <v>4</v>
      </c>
      <c r="F101" s="75" t="s">
        <v>116</v>
      </c>
      <c r="G101" s="75">
        <v>4</v>
      </c>
      <c r="H101" s="75">
        <v>4</v>
      </c>
      <c r="I101" s="75">
        <v>4</v>
      </c>
      <c r="J101" s="75">
        <v>4</v>
      </c>
      <c r="K101" s="75">
        <v>4</v>
      </c>
      <c r="L101" s="75">
        <v>4</v>
      </c>
      <c r="M101" s="75" t="s">
        <v>116</v>
      </c>
      <c r="N101" s="75">
        <v>4</v>
      </c>
      <c r="O101" s="75">
        <v>4</v>
      </c>
      <c r="P101" s="75">
        <v>4</v>
      </c>
      <c r="Q101" s="75">
        <v>4</v>
      </c>
      <c r="R101" s="75">
        <v>4</v>
      </c>
      <c r="S101" s="75">
        <v>4</v>
      </c>
      <c r="T101" s="75">
        <v>4</v>
      </c>
      <c r="U101" s="75">
        <v>4</v>
      </c>
      <c r="V101" s="75">
        <v>4</v>
      </c>
      <c r="W101" s="75">
        <v>4</v>
      </c>
      <c r="X101" s="75">
        <v>4</v>
      </c>
      <c r="Y101" s="75">
        <v>4</v>
      </c>
      <c r="Z101" s="75">
        <v>4</v>
      </c>
      <c r="AA101" s="75" t="s">
        <v>116</v>
      </c>
      <c r="AB101" s="75">
        <v>4</v>
      </c>
      <c r="AC101" s="75">
        <v>4</v>
      </c>
      <c r="AD101" s="75">
        <v>4</v>
      </c>
      <c r="AE101" s="75">
        <v>4</v>
      </c>
      <c r="AF101" s="75">
        <v>4</v>
      </c>
      <c r="AG101" s="75" t="s">
        <v>116</v>
      </c>
      <c r="AH101" s="75">
        <v>4</v>
      </c>
      <c r="AI101" s="16">
        <f>IF(A101="","",COUNTIF(D101:AH102,"&gt;2")/2)</f>
        <v>27</v>
      </c>
      <c r="AJ101" s="16" cm="1">
        <f t="array" ref="AJ101">SUMPRODUCT(IFERROR((IFERROR(WEEKDAY($D$3:$AH$3,2),999)&lt;6)*D101:AH102,0))</f>
        <v>152</v>
      </c>
      <c r="AK101" s="16" cm="1">
        <f t="array" ref="AK101">SUMPRODUCT((IFERROR(WEEKDAY($D$3:$AH$3,2),999)&lt;6)*D103:AH103)</f>
        <v>31</v>
      </c>
      <c r="AL101" s="16" cm="1">
        <f t="array" ref="AL101">SUMPRODUCT(IFERROR((IFERROR(WEEKDAY($D$3:$AH$3,2),0)&gt;5)*D101:AH103,0))</f>
        <v>76</v>
      </c>
      <c r="AM101" s="16">
        <f>IFERROR(SUM(AJ101:AL103),"")</f>
        <v>259</v>
      </c>
      <c r="AN101" s="16" t="s">
        <v>108</v>
      </c>
      <c r="AO101" s="16" cm="1">
        <f t="array" ref="AO101">SUMPRODUCT((IFERROR((D101:AH101+D102:AH102+D103:AH103),0)&gt;8)*1,IFERROR((D101:AH101+D102:AH102+D103:AH103-8),0))</f>
        <v>28.5</v>
      </c>
      <c r="AP101" s="16">
        <f>SUM(D101:AH103)-AO101</f>
        <v>230.5</v>
      </c>
      <c r="AQ101" s="16">
        <f>AM101-AO101-AP101</f>
        <v>0</v>
      </c>
    </row>
    <row r="102" ht="13.5" spans="1:43">
      <c r="A102" s="21"/>
      <c r="B102" s="74"/>
      <c r="C102" s="74"/>
      <c r="D102" s="75">
        <v>4</v>
      </c>
      <c r="E102" s="75">
        <v>4</v>
      </c>
      <c r="F102" s="75" t="s">
        <v>116</v>
      </c>
      <c r="G102" s="75">
        <v>4</v>
      </c>
      <c r="H102" s="75">
        <v>4</v>
      </c>
      <c r="I102" s="75">
        <v>4</v>
      </c>
      <c r="J102" s="75">
        <v>4</v>
      </c>
      <c r="K102" s="75">
        <v>4</v>
      </c>
      <c r="L102" s="75">
        <v>4</v>
      </c>
      <c r="M102" s="75" t="s">
        <v>116</v>
      </c>
      <c r="N102" s="75">
        <v>4</v>
      </c>
      <c r="O102" s="75">
        <v>4</v>
      </c>
      <c r="P102" s="75">
        <v>4</v>
      </c>
      <c r="Q102" s="75">
        <v>4</v>
      </c>
      <c r="R102" s="75">
        <v>4</v>
      </c>
      <c r="S102" s="75">
        <v>4</v>
      </c>
      <c r="T102" s="75">
        <v>4</v>
      </c>
      <c r="U102" s="75">
        <v>4</v>
      </c>
      <c r="V102" s="75">
        <v>4</v>
      </c>
      <c r="W102" s="75">
        <v>4</v>
      </c>
      <c r="X102" s="75">
        <v>4</v>
      </c>
      <c r="Y102" s="75">
        <v>4</v>
      </c>
      <c r="Z102" s="75">
        <v>4</v>
      </c>
      <c r="AA102" s="75" t="s">
        <v>116</v>
      </c>
      <c r="AB102" s="75">
        <v>4</v>
      </c>
      <c r="AC102" s="75">
        <v>4</v>
      </c>
      <c r="AD102" s="75">
        <v>4</v>
      </c>
      <c r="AE102" s="75">
        <v>4</v>
      </c>
      <c r="AF102" s="75">
        <v>4</v>
      </c>
      <c r="AG102" s="75" t="s">
        <v>116</v>
      </c>
      <c r="AH102" s="75">
        <v>4</v>
      </c>
      <c r="AI102" s="16"/>
      <c r="AJ102" s="16"/>
      <c r="AK102" s="16"/>
      <c r="AL102" s="16"/>
      <c r="AM102" s="16"/>
      <c r="AN102" s="16"/>
      <c r="AO102" s="16"/>
      <c r="AP102" s="16"/>
      <c r="AQ102" s="16"/>
    </row>
    <row r="103" ht="13.5" spans="1:43">
      <c r="A103" s="76" t="str">
        <f>IF(A101="","","加班")</f>
        <v>加班</v>
      </c>
      <c r="B103" s="74"/>
      <c r="C103" s="74"/>
      <c r="D103" s="75"/>
      <c r="E103" s="75"/>
      <c r="F103" s="75">
        <v>9.5</v>
      </c>
      <c r="G103" s="75"/>
      <c r="H103" s="75"/>
      <c r="I103" s="75"/>
      <c r="J103" s="75"/>
      <c r="K103" s="75">
        <v>0.5</v>
      </c>
      <c r="L103" s="75"/>
      <c r="M103" s="75"/>
      <c r="N103" s="75"/>
      <c r="O103" s="75"/>
      <c r="P103" s="75">
        <v>1</v>
      </c>
      <c r="Q103" s="75">
        <v>2.5</v>
      </c>
      <c r="R103" s="75">
        <v>2</v>
      </c>
      <c r="S103" s="75">
        <v>2</v>
      </c>
      <c r="T103" s="75"/>
      <c r="U103" s="75">
        <v>2</v>
      </c>
      <c r="V103" s="75">
        <v>2</v>
      </c>
      <c r="W103" s="75">
        <v>3.5</v>
      </c>
      <c r="X103" s="75"/>
      <c r="Y103" s="75"/>
      <c r="Z103" s="75">
        <v>2.5</v>
      </c>
      <c r="AA103" s="75"/>
      <c r="AB103" s="75">
        <v>2.5</v>
      </c>
      <c r="AC103" s="75">
        <v>3</v>
      </c>
      <c r="AD103" s="75">
        <v>2.5</v>
      </c>
      <c r="AE103" s="75">
        <v>2.5</v>
      </c>
      <c r="AF103" s="75"/>
      <c r="AG103" s="75">
        <v>5</v>
      </c>
      <c r="AH103" s="75"/>
      <c r="AI103" s="16"/>
      <c r="AJ103" s="16"/>
      <c r="AK103" s="16"/>
      <c r="AL103" s="16"/>
      <c r="AM103" s="16"/>
      <c r="AN103" s="16"/>
      <c r="AO103" s="16"/>
      <c r="AP103" s="16"/>
      <c r="AQ103" s="16"/>
    </row>
    <row r="104" ht="18" spans="1:43">
      <c r="A104" s="66" t="s">
        <v>67</v>
      </c>
      <c r="B104" s="47" t="s">
        <v>20</v>
      </c>
      <c r="C104" s="67" t="s">
        <v>111</v>
      </c>
      <c r="D104" s="70">
        <v>4</v>
      </c>
      <c r="E104" s="70">
        <v>4</v>
      </c>
      <c r="F104" s="70">
        <v>4</v>
      </c>
      <c r="G104" s="70">
        <v>4</v>
      </c>
      <c r="H104" s="68" t="s">
        <v>113</v>
      </c>
      <c r="I104" s="70">
        <v>4</v>
      </c>
      <c r="J104" s="70">
        <v>4</v>
      </c>
      <c r="K104" s="70">
        <v>4</v>
      </c>
      <c r="L104" s="70">
        <v>4</v>
      </c>
      <c r="M104" s="70">
        <v>4</v>
      </c>
      <c r="N104" s="70">
        <v>4</v>
      </c>
      <c r="O104" s="70">
        <v>4</v>
      </c>
      <c r="P104" s="70">
        <v>4</v>
      </c>
      <c r="Q104" s="70">
        <v>4.5</v>
      </c>
      <c r="R104" s="70">
        <v>1</v>
      </c>
      <c r="S104" s="70">
        <v>4</v>
      </c>
      <c r="T104" s="70">
        <v>4</v>
      </c>
      <c r="U104" s="70">
        <v>4</v>
      </c>
      <c r="V104" s="70">
        <v>4</v>
      </c>
      <c r="W104" s="70">
        <v>4</v>
      </c>
      <c r="X104" s="70">
        <v>4</v>
      </c>
      <c r="Y104" s="70">
        <v>4</v>
      </c>
      <c r="Z104" s="70">
        <v>4</v>
      </c>
      <c r="AA104" s="68" t="s">
        <v>113</v>
      </c>
      <c r="AB104" s="70">
        <v>4</v>
      </c>
      <c r="AC104" s="70">
        <v>4</v>
      </c>
      <c r="AD104" s="70">
        <v>4</v>
      </c>
      <c r="AE104" s="70">
        <v>4</v>
      </c>
      <c r="AF104" s="70">
        <v>3</v>
      </c>
      <c r="AG104" s="70">
        <v>4</v>
      </c>
      <c r="AH104" s="70">
        <v>4</v>
      </c>
      <c r="AI104" s="16">
        <f>IF(A104="","",COUNTIF(D104:AH105,"&gt;2")/2)</f>
        <v>26.5</v>
      </c>
      <c r="AJ104" s="16" cm="1">
        <f t="array" ref="AJ104">SUMPRODUCT(IFERROR((IFERROR(WEEKDAY($D$3:$AH$3,2),999)&lt;6)*D104:AH105,0))</f>
        <v>158.5</v>
      </c>
      <c r="AK104" s="16" cm="1">
        <f t="array" ref="AK104">SUMPRODUCT((IFERROR(WEEKDAY($D$3:$AH$3,2),999)&lt;6)*D106:AH106)</f>
        <v>56.5</v>
      </c>
      <c r="AL104" s="16" cm="1">
        <f t="array" ref="AL104">SUMPRODUCT(IFERROR((IFERROR(WEEKDAY($D$3:$AH$3,2),0)&gt;5)*D104:AH106,0))</f>
        <v>83</v>
      </c>
      <c r="AM104" s="16">
        <f>IFERROR(SUM(AJ104:AL106),"")</f>
        <v>298</v>
      </c>
      <c r="AN104" s="16" t="s">
        <v>108</v>
      </c>
      <c r="AO104" s="16" cm="1">
        <f t="array" ref="AO104">SUMPRODUCT((IFERROR((D104:AH104+D105:AH105+D106:AH106),0)&gt;8)*1,IFERROR((D104:AH104+D105:AH105+D106:AH106-8),0))</f>
        <v>83.5</v>
      </c>
      <c r="AP104" s="16">
        <f>SUM(D104:AH106)-AO104</f>
        <v>214.5</v>
      </c>
      <c r="AQ104" s="16">
        <f>AM104-AO104-AP104</f>
        <v>0</v>
      </c>
    </row>
    <row r="105" ht="18" spans="1:43">
      <c r="A105" s="66"/>
      <c r="B105" s="47"/>
      <c r="C105" s="67" t="s">
        <v>112</v>
      </c>
      <c r="D105" s="70">
        <v>4</v>
      </c>
      <c r="E105" s="70">
        <v>4</v>
      </c>
      <c r="F105" s="70">
        <v>4</v>
      </c>
      <c r="G105" s="70">
        <v>4</v>
      </c>
      <c r="H105" s="68" t="s">
        <v>113</v>
      </c>
      <c r="I105" s="70">
        <v>4</v>
      </c>
      <c r="J105" s="70">
        <v>4</v>
      </c>
      <c r="K105" s="70">
        <v>4</v>
      </c>
      <c r="L105" s="70">
        <v>4</v>
      </c>
      <c r="M105" s="70">
        <v>4</v>
      </c>
      <c r="N105" s="70">
        <v>4</v>
      </c>
      <c r="O105" s="70">
        <v>4</v>
      </c>
      <c r="P105" s="70">
        <v>4</v>
      </c>
      <c r="Q105" s="68">
        <v>0</v>
      </c>
      <c r="R105" s="68">
        <v>0</v>
      </c>
      <c r="S105" s="70">
        <v>4</v>
      </c>
      <c r="T105" s="70">
        <v>4</v>
      </c>
      <c r="U105" s="70">
        <v>4</v>
      </c>
      <c r="V105" s="70">
        <v>4</v>
      </c>
      <c r="W105" s="70">
        <v>4</v>
      </c>
      <c r="X105" s="70">
        <v>4</v>
      </c>
      <c r="Y105" s="70">
        <v>4</v>
      </c>
      <c r="Z105" s="70">
        <v>4</v>
      </c>
      <c r="AA105" s="68" t="s">
        <v>113</v>
      </c>
      <c r="AB105" s="70">
        <v>4</v>
      </c>
      <c r="AC105" s="70">
        <v>4</v>
      </c>
      <c r="AD105" s="70">
        <v>4</v>
      </c>
      <c r="AE105" s="70">
        <v>4</v>
      </c>
      <c r="AF105" s="68"/>
      <c r="AG105" s="70">
        <v>2</v>
      </c>
      <c r="AH105" s="70">
        <v>4</v>
      </c>
      <c r="AI105" s="16"/>
      <c r="AJ105" s="16"/>
      <c r="AK105" s="16"/>
      <c r="AL105" s="16"/>
      <c r="AM105" s="16"/>
      <c r="AN105" s="16"/>
      <c r="AO105" s="16"/>
      <c r="AP105" s="16"/>
      <c r="AQ105" s="16"/>
    </row>
    <row r="106" ht="18" spans="1:43">
      <c r="A106" s="69"/>
      <c r="B106" s="47"/>
      <c r="C106" s="71" t="s">
        <v>110</v>
      </c>
      <c r="D106" s="70">
        <v>3</v>
      </c>
      <c r="E106" s="70">
        <v>3</v>
      </c>
      <c r="F106" s="70">
        <v>3</v>
      </c>
      <c r="G106" s="70">
        <v>3</v>
      </c>
      <c r="H106" s="68"/>
      <c r="I106" s="70">
        <v>4</v>
      </c>
      <c r="J106" s="70">
        <v>4</v>
      </c>
      <c r="K106" s="70">
        <v>3</v>
      </c>
      <c r="L106" s="70">
        <v>3</v>
      </c>
      <c r="M106" s="70">
        <v>3</v>
      </c>
      <c r="N106" s="70">
        <v>3</v>
      </c>
      <c r="O106" s="70">
        <v>3</v>
      </c>
      <c r="P106" s="70">
        <v>3</v>
      </c>
      <c r="Q106" s="68"/>
      <c r="R106" s="72"/>
      <c r="S106" s="70">
        <v>3</v>
      </c>
      <c r="T106" s="70">
        <v>3</v>
      </c>
      <c r="U106" s="70">
        <v>3</v>
      </c>
      <c r="V106" s="70">
        <v>5</v>
      </c>
      <c r="W106" s="70">
        <v>4</v>
      </c>
      <c r="X106" s="70">
        <v>4</v>
      </c>
      <c r="Y106" s="70">
        <v>3</v>
      </c>
      <c r="Z106" s="70">
        <v>3</v>
      </c>
      <c r="AA106" s="68"/>
      <c r="AB106" s="70">
        <v>5</v>
      </c>
      <c r="AC106" s="70">
        <v>4</v>
      </c>
      <c r="AD106" s="70">
        <v>4</v>
      </c>
      <c r="AE106" s="70">
        <v>4</v>
      </c>
      <c r="AF106" s="68"/>
      <c r="AG106" s="68"/>
      <c r="AH106" s="70">
        <v>0.5</v>
      </c>
      <c r="AI106" s="16"/>
      <c r="AJ106" s="16"/>
      <c r="AK106" s="16"/>
      <c r="AL106" s="16"/>
      <c r="AM106" s="16"/>
      <c r="AN106" s="16"/>
      <c r="AO106" s="16"/>
      <c r="AP106" s="16"/>
      <c r="AQ106" s="16"/>
    </row>
    <row r="107" ht="15" spans="1:43">
      <c r="A107" s="77" t="s">
        <v>86</v>
      </c>
      <c r="B107" s="78" t="s">
        <v>117</v>
      </c>
      <c r="C107" s="79"/>
      <c r="D107" s="79">
        <v>4</v>
      </c>
      <c r="E107" s="79" t="s">
        <v>116</v>
      </c>
      <c r="F107" s="79" t="s">
        <v>116</v>
      </c>
      <c r="G107" s="79">
        <v>4</v>
      </c>
      <c r="H107" s="79">
        <v>4</v>
      </c>
      <c r="I107" s="89">
        <v>4</v>
      </c>
      <c r="J107" s="90">
        <v>4</v>
      </c>
      <c r="K107" s="90">
        <v>4</v>
      </c>
      <c r="L107" s="91">
        <v>4</v>
      </c>
      <c r="M107" s="92">
        <v>4</v>
      </c>
      <c r="N107" s="91">
        <v>4</v>
      </c>
      <c r="O107" s="92">
        <v>4</v>
      </c>
      <c r="P107" s="92">
        <v>4</v>
      </c>
      <c r="Q107" s="90">
        <v>4</v>
      </c>
      <c r="R107" s="90">
        <v>4</v>
      </c>
      <c r="S107" s="92">
        <v>4</v>
      </c>
      <c r="T107" s="92">
        <v>4</v>
      </c>
      <c r="U107" s="92">
        <v>4</v>
      </c>
      <c r="V107" s="97">
        <v>4</v>
      </c>
      <c r="W107" s="92">
        <v>4</v>
      </c>
      <c r="X107" s="92">
        <v>4</v>
      </c>
      <c r="Y107" s="91">
        <v>4</v>
      </c>
      <c r="Z107" s="91">
        <v>4</v>
      </c>
      <c r="AA107" s="91">
        <v>4</v>
      </c>
      <c r="AB107" s="92">
        <v>4</v>
      </c>
      <c r="AC107" s="91">
        <v>4</v>
      </c>
      <c r="AD107" s="91">
        <v>4</v>
      </c>
      <c r="AE107" s="90">
        <v>4</v>
      </c>
      <c r="AF107" s="91">
        <v>4</v>
      </c>
      <c r="AG107" s="90"/>
      <c r="AH107" s="99"/>
      <c r="AI107" s="16">
        <f>IF(A107="","",COUNTIF(D107:AH108,"&gt;2")/2)</f>
        <v>26.5</v>
      </c>
      <c r="AJ107" s="16" cm="1">
        <f t="array" ref="AJ107">SUMPRODUCT(IFERROR((IFERROR(WEEKDAY($D$3:$AH$3,2),999)&lt;6)*D107:AH108,0))</f>
        <v>149.5</v>
      </c>
      <c r="AK107" s="16" cm="1">
        <f t="array" ref="AK107">SUMPRODUCT((IFERROR(WEEKDAY($D$3:$AH$3,2),999)&lt;6)*D109:AH109)</f>
        <v>84.5</v>
      </c>
      <c r="AL107" s="16" cm="1">
        <f t="array" ref="AL107">SUMPRODUCT(IFERROR((IFERROR(WEEKDAY($D$3:$AH$3,2),0)&gt;5)*D107:AH109,0))</f>
        <v>108</v>
      </c>
      <c r="AM107" s="16">
        <f>IFERROR(SUM(AJ107:AL109),"")</f>
        <v>342</v>
      </c>
      <c r="AN107" s="16" t="s">
        <v>108</v>
      </c>
      <c r="AO107" s="16" cm="1">
        <f t="array" ref="AO107">SUMPRODUCT((IFERROR((D107:AH107+D108:AH108+D109:AH109),0)&gt;8)*1,IFERROR((D107:AH107+D108:AH108+D109:AH109-8),0))</f>
        <v>128.5</v>
      </c>
      <c r="AP107" s="16">
        <f>SUM(D107:AH109)-AO107</f>
        <v>213.5</v>
      </c>
      <c r="AQ107" s="16">
        <f>AM107-AO107-AP107</f>
        <v>0</v>
      </c>
    </row>
    <row r="108" ht="15" spans="1:43">
      <c r="A108" s="77"/>
      <c r="B108" s="78"/>
      <c r="C108" s="79"/>
      <c r="D108" s="79">
        <v>4</v>
      </c>
      <c r="E108" s="79" t="s">
        <v>116</v>
      </c>
      <c r="F108" s="79" t="s">
        <v>116</v>
      </c>
      <c r="G108" s="79">
        <v>4</v>
      </c>
      <c r="H108" s="79">
        <v>4</v>
      </c>
      <c r="I108" s="93">
        <v>4</v>
      </c>
      <c r="J108" s="90">
        <v>4</v>
      </c>
      <c r="K108" s="90">
        <v>3.5</v>
      </c>
      <c r="L108" s="91">
        <v>4</v>
      </c>
      <c r="M108" s="92">
        <v>4</v>
      </c>
      <c r="N108" s="91">
        <v>4</v>
      </c>
      <c r="O108" s="92">
        <v>4</v>
      </c>
      <c r="P108" s="92">
        <v>4</v>
      </c>
      <c r="Q108" s="90">
        <v>2</v>
      </c>
      <c r="R108" s="90">
        <v>4</v>
      </c>
      <c r="S108" s="92">
        <v>4</v>
      </c>
      <c r="T108" s="92">
        <v>4</v>
      </c>
      <c r="U108" s="92">
        <v>4</v>
      </c>
      <c r="V108" s="97">
        <v>4</v>
      </c>
      <c r="W108" s="92">
        <v>4</v>
      </c>
      <c r="X108" s="92">
        <v>4</v>
      </c>
      <c r="Y108" s="90">
        <v>4</v>
      </c>
      <c r="Z108" s="90">
        <v>4</v>
      </c>
      <c r="AA108" s="90">
        <v>4</v>
      </c>
      <c r="AB108" s="92">
        <v>4</v>
      </c>
      <c r="AC108" s="91">
        <v>4</v>
      </c>
      <c r="AD108" s="90">
        <v>4</v>
      </c>
      <c r="AE108" s="90">
        <v>4</v>
      </c>
      <c r="AF108" s="90">
        <v>4</v>
      </c>
      <c r="AG108" s="90"/>
      <c r="AH108" s="99"/>
      <c r="AI108" s="16"/>
      <c r="AJ108" s="16"/>
      <c r="AK108" s="16"/>
      <c r="AL108" s="16"/>
      <c r="AM108" s="16"/>
      <c r="AN108" s="16"/>
      <c r="AO108" s="16"/>
      <c r="AP108" s="16"/>
      <c r="AQ108" s="16"/>
    </row>
    <row r="109" ht="15" spans="1:43">
      <c r="A109" s="77"/>
      <c r="B109" s="78"/>
      <c r="C109" s="79"/>
      <c r="D109" s="79">
        <v>5.5</v>
      </c>
      <c r="E109" s="79"/>
      <c r="F109" s="79"/>
      <c r="G109" s="78">
        <v>6</v>
      </c>
      <c r="H109" s="78">
        <v>5.5</v>
      </c>
      <c r="I109" s="93">
        <v>5</v>
      </c>
      <c r="J109" s="91">
        <v>10</v>
      </c>
      <c r="K109" s="92"/>
      <c r="L109" s="90">
        <v>4</v>
      </c>
      <c r="M109" s="92">
        <v>5.5</v>
      </c>
      <c r="N109" s="91">
        <v>5.5</v>
      </c>
      <c r="O109" s="92">
        <v>2</v>
      </c>
      <c r="P109" s="92">
        <v>11.5</v>
      </c>
      <c r="Q109" s="91"/>
      <c r="R109" s="92">
        <v>3</v>
      </c>
      <c r="S109" s="92">
        <v>5</v>
      </c>
      <c r="T109" s="92">
        <v>5</v>
      </c>
      <c r="U109" s="92">
        <v>5</v>
      </c>
      <c r="V109" s="90">
        <v>6</v>
      </c>
      <c r="W109" s="92">
        <v>4</v>
      </c>
      <c r="X109" s="92">
        <v>8</v>
      </c>
      <c r="Y109" s="90">
        <v>4</v>
      </c>
      <c r="Z109" s="90">
        <v>5.5</v>
      </c>
      <c r="AA109" s="90">
        <v>3.5</v>
      </c>
      <c r="AB109" s="92">
        <v>1.5</v>
      </c>
      <c r="AC109" s="91">
        <v>2.5</v>
      </c>
      <c r="AD109" s="90">
        <v>7.5</v>
      </c>
      <c r="AE109" s="90">
        <v>2</v>
      </c>
      <c r="AF109" s="90">
        <v>5.5</v>
      </c>
      <c r="AG109" s="90"/>
      <c r="AH109" s="99"/>
      <c r="AI109" s="16"/>
      <c r="AJ109" s="16"/>
      <c r="AK109" s="16"/>
      <c r="AL109" s="16"/>
      <c r="AM109" s="16"/>
      <c r="AN109" s="16"/>
      <c r="AO109" s="16"/>
      <c r="AP109" s="16"/>
      <c r="AQ109" s="16"/>
    </row>
    <row r="110" ht="18" spans="1:43">
      <c r="A110" s="66" t="s">
        <v>42</v>
      </c>
      <c r="B110" s="47" t="s">
        <v>20</v>
      </c>
      <c r="C110" s="67" t="s">
        <v>111</v>
      </c>
      <c r="D110" s="80"/>
      <c r="E110" s="80"/>
      <c r="F110" s="80"/>
      <c r="G110" s="80"/>
      <c r="H110" s="80"/>
      <c r="I110" s="80">
        <v>4</v>
      </c>
      <c r="J110" s="80">
        <v>4</v>
      </c>
      <c r="K110" s="80">
        <v>4</v>
      </c>
      <c r="L110" s="80">
        <v>4</v>
      </c>
      <c r="M110" s="80">
        <v>4</v>
      </c>
      <c r="N110" s="80">
        <v>4</v>
      </c>
      <c r="O110" s="80">
        <v>4</v>
      </c>
      <c r="P110" s="80">
        <v>4</v>
      </c>
      <c r="Q110" s="80">
        <v>4</v>
      </c>
      <c r="R110" s="80">
        <v>4</v>
      </c>
      <c r="S110" s="80">
        <v>4</v>
      </c>
      <c r="T110" s="80">
        <v>4</v>
      </c>
      <c r="U110" s="80">
        <v>4</v>
      </c>
      <c r="V110" s="80">
        <v>4</v>
      </c>
      <c r="W110" s="80">
        <v>4</v>
      </c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16">
        <f>IF(A110="","",COUNTIF(D110:AH111,"&gt;2")/2)</f>
        <v>15</v>
      </c>
      <c r="AJ110" s="16" cm="1">
        <f t="array" ref="AJ110">SUMPRODUCT(IFERROR((IFERROR(WEEKDAY($D$3:$AH$3,2),999)&lt;6)*D110:AH111,0))</f>
        <v>80</v>
      </c>
      <c r="AK110" s="16" cm="1">
        <f t="array" ref="AK110">SUMPRODUCT((IFERROR(WEEKDAY($D$3:$AH$3,2),999)&lt;6)*D112:AH112)</f>
        <v>40</v>
      </c>
      <c r="AL110" s="16" cm="1">
        <f t="array" ref="AL110">SUMPRODUCT(IFERROR((IFERROR(WEEKDAY($D$3:$AH$3,2),0)&gt;5)*D110:AH112,0))</f>
        <v>61</v>
      </c>
      <c r="AM110" s="16">
        <f>IFERROR(SUM(AJ110:AL112),"")</f>
        <v>181</v>
      </c>
      <c r="AN110" s="16" t="s">
        <v>108</v>
      </c>
      <c r="AO110" s="16" cm="1">
        <f t="array" ref="AO110">SUMPRODUCT((IFERROR((D110:AH110+D111:AH111+D112:AH112),0)&gt;8)*1,IFERROR((D110:AH110+D111:AH111+D112:AH112-8),0))</f>
        <v>61</v>
      </c>
      <c r="AP110" s="16">
        <f>SUM(D110:AH112)-AO110</f>
        <v>120</v>
      </c>
      <c r="AQ110" s="16">
        <f>AM110-AO110-AP110</f>
        <v>0</v>
      </c>
    </row>
    <row r="111" ht="18" spans="1:43">
      <c r="A111" s="66"/>
      <c r="B111" s="47"/>
      <c r="C111" s="67" t="s">
        <v>112</v>
      </c>
      <c r="D111" s="80"/>
      <c r="E111" s="80"/>
      <c r="F111" s="80"/>
      <c r="G111" s="80"/>
      <c r="H111" s="80"/>
      <c r="I111" s="80">
        <v>4</v>
      </c>
      <c r="J111" s="80">
        <v>4</v>
      </c>
      <c r="K111" s="80">
        <v>4</v>
      </c>
      <c r="L111" s="80">
        <v>4</v>
      </c>
      <c r="M111" s="80">
        <v>4</v>
      </c>
      <c r="N111" s="80">
        <v>4</v>
      </c>
      <c r="O111" s="80">
        <v>4</v>
      </c>
      <c r="P111" s="80">
        <v>4</v>
      </c>
      <c r="Q111" s="80">
        <v>4</v>
      </c>
      <c r="R111" s="80">
        <v>4</v>
      </c>
      <c r="S111" s="80">
        <v>4</v>
      </c>
      <c r="T111" s="80">
        <v>4</v>
      </c>
      <c r="U111" s="80">
        <v>4</v>
      </c>
      <c r="V111" s="80">
        <v>4</v>
      </c>
      <c r="W111" s="80">
        <v>4</v>
      </c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16"/>
      <c r="AJ111" s="16"/>
      <c r="AK111" s="16"/>
      <c r="AL111" s="16"/>
      <c r="AM111" s="16"/>
      <c r="AN111" s="16"/>
      <c r="AO111" s="16"/>
      <c r="AP111" s="16"/>
      <c r="AQ111" s="16"/>
    </row>
    <row r="112" ht="18" spans="1:43">
      <c r="A112" s="69"/>
      <c r="B112" s="47"/>
      <c r="C112" s="71" t="s">
        <v>110</v>
      </c>
      <c r="D112" s="80"/>
      <c r="E112" s="80"/>
      <c r="F112" s="80"/>
      <c r="G112" s="80"/>
      <c r="H112" s="80"/>
      <c r="I112" s="80">
        <v>4</v>
      </c>
      <c r="J112" s="80">
        <v>4</v>
      </c>
      <c r="K112" s="80">
        <v>4.5</v>
      </c>
      <c r="L112" s="80">
        <v>4</v>
      </c>
      <c r="M112" s="80">
        <v>4</v>
      </c>
      <c r="N112" s="80">
        <v>4</v>
      </c>
      <c r="O112" s="80">
        <v>4</v>
      </c>
      <c r="P112" s="80">
        <v>4</v>
      </c>
      <c r="Q112" s="80">
        <v>4</v>
      </c>
      <c r="R112" s="80">
        <v>3.5</v>
      </c>
      <c r="S112" s="80">
        <v>4</v>
      </c>
      <c r="T112" s="80">
        <v>4</v>
      </c>
      <c r="U112" s="80">
        <v>4</v>
      </c>
      <c r="V112" s="80">
        <v>5</v>
      </c>
      <c r="W112" s="80">
        <v>4</v>
      </c>
      <c r="X112" s="80"/>
      <c r="Y112" s="80"/>
      <c r="Z112" s="80"/>
      <c r="AA112" s="80"/>
      <c r="AB112" s="95"/>
      <c r="AC112" s="95"/>
      <c r="AD112" s="95"/>
      <c r="AE112" s="95"/>
      <c r="AF112" s="80"/>
      <c r="AG112" s="80"/>
      <c r="AH112" s="80"/>
      <c r="AI112" s="16"/>
      <c r="AJ112" s="16"/>
      <c r="AK112" s="16"/>
      <c r="AL112" s="16"/>
      <c r="AM112" s="16"/>
      <c r="AN112" s="16"/>
      <c r="AO112" s="16"/>
      <c r="AP112" s="16"/>
      <c r="AQ112" s="16"/>
    </row>
    <row r="113" ht="36.75" spans="1:43">
      <c r="A113" s="66" t="s">
        <v>43</v>
      </c>
      <c r="B113" s="47" t="s">
        <v>20</v>
      </c>
      <c r="C113" s="67" t="s">
        <v>111</v>
      </c>
      <c r="D113" s="80"/>
      <c r="E113" s="80"/>
      <c r="F113" s="80"/>
      <c r="G113" s="80"/>
      <c r="H113" s="80"/>
      <c r="I113" s="94">
        <v>4</v>
      </c>
      <c r="J113" s="80">
        <v>4</v>
      </c>
      <c r="K113" s="80">
        <v>4</v>
      </c>
      <c r="L113" s="80">
        <v>4</v>
      </c>
      <c r="M113" s="80">
        <v>4</v>
      </c>
      <c r="N113" s="80">
        <v>4</v>
      </c>
      <c r="O113" s="80">
        <v>4</v>
      </c>
      <c r="P113" s="80">
        <v>4</v>
      </c>
      <c r="Q113" s="80">
        <v>4</v>
      </c>
      <c r="R113" s="80">
        <v>4</v>
      </c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16">
        <f>IF(A113="","",COUNTIF(D113:AH114,"&gt;2")/2)</f>
        <v>9.5</v>
      </c>
      <c r="AJ113" s="16" cm="1">
        <f t="array" ref="AJ113">SUMPRODUCT(IFERROR((IFERROR(WEEKDAY($D$3:$AH$3,2),999)&lt;6)*D113:AH114,0))</f>
        <v>52</v>
      </c>
      <c r="AK113" s="16" cm="1">
        <f t="array" ref="AK113">SUMPRODUCT((IFERROR(WEEKDAY($D$3:$AH$3,2),999)&lt;6)*D115:AH115)</f>
        <v>25.5</v>
      </c>
      <c r="AL113" s="16" cm="1">
        <f t="array" ref="AL113">SUMPRODUCT(IFERROR((IFERROR(WEEKDAY($D$3:$AH$3,2),0)&gt;5)*D113:AH115,0))</f>
        <v>36</v>
      </c>
      <c r="AM113" s="16">
        <f>IFERROR(SUM(AJ113:AL115),"")</f>
        <v>113.5</v>
      </c>
      <c r="AN113" s="16" t="s">
        <v>108</v>
      </c>
      <c r="AO113" s="16" cm="1">
        <f t="array" ref="AO113">SUMPRODUCT((IFERROR((D113:AH113+D114:AH114+D115:AH115),0)&gt;8)*1,IFERROR((D113:AH113+D114:AH114+D115:AH115-8),0))</f>
        <v>37.5</v>
      </c>
      <c r="AP113" s="16">
        <f>SUM(D113:AH115)-AO113</f>
        <v>76</v>
      </c>
      <c r="AQ113" s="16">
        <f>AM113-AO113-AP113</f>
        <v>0</v>
      </c>
    </row>
    <row r="114" ht="36.75" spans="1:43">
      <c r="A114" s="66"/>
      <c r="B114" s="47"/>
      <c r="C114" s="67" t="s">
        <v>112</v>
      </c>
      <c r="D114" s="80"/>
      <c r="E114" s="80"/>
      <c r="F114" s="80"/>
      <c r="G114" s="80"/>
      <c r="H114" s="80"/>
      <c r="I114" s="94">
        <v>4</v>
      </c>
      <c r="J114" s="80">
        <v>4</v>
      </c>
      <c r="K114" s="80">
        <v>4</v>
      </c>
      <c r="L114" s="80">
        <v>4</v>
      </c>
      <c r="M114" s="80">
        <v>4</v>
      </c>
      <c r="N114" s="80">
        <v>4</v>
      </c>
      <c r="O114" s="80">
        <v>4</v>
      </c>
      <c r="P114" s="80">
        <v>4</v>
      </c>
      <c r="Q114" s="80">
        <v>4</v>
      </c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16"/>
      <c r="AJ114" s="16"/>
      <c r="AK114" s="16"/>
      <c r="AL114" s="16"/>
      <c r="AM114" s="16"/>
      <c r="AN114" s="16"/>
      <c r="AO114" s="16"/>
      <c r="AP114" s="16"/>
      <c r="AQ114" s="16"/>
    </row>
    <row r="115" ht="36.75" spans="1:43">
      <c r="A115" s="69"/>
      <c r="B115" s="47"/>
      <c r="C115" s="71" t="s">
        <v>110</v>
      </c>
      <c r="D115" s="80"/>
      <c r="E115" s="80"/>
      <c r="F115" s="80"/>
      <c r="G115" s="80"/>
      <c r="H115" s="80"/>
      <c r="I115" s="94">
        <v>4</v>
      </c>
      <c r="J115" s="80">
        <v>4</v>
      </c>
      <c r="K115" s="80">
        <v>4</v>
      </c>
      <c r="L115" s="95">
        <v>5</v>
      </c>
      <c r="M115" s="80">
        <v>4.5</v>
      </c>
      <c r="N115" s="80">
        <v>4</v>
      </c>
      <c r="O115" s="80">
        <v>4</v>
      </c>
      <c r="P115" s="80">
        <v>4</v>
      </c>
      <c r="Q115" s="95">
        <v>4</v>
      </c>
      <c r="R115" s="95"/>
      <c r="S115" s="95"/>
      <c r="T115" s="95"/>
      <c r="U115" s="95"/>
      <c r="V115" s="95"/>
      <c r="W115" s="95"/>
      <c r="X115" s="95"/>
      <c r="Y115" s="95"/>
      <c r="Z115" s="95"/>
      <c r="AA115" s="80"/>
      <c r="AB115" s="95"/>
      <c r="AC115" s="95"/>
      <c r="AD115" s="95"/>
      <c r="AE115" s="95"/>
      <c r="AF115" s="95"/>
      <c r="AG115" s="95"/>
      <c r="AH115" s="80"/>
      <c r="AI115" s="16"/>
      <c r="AJ115" s="16"/>
      <c r="AK115" s="16"/>
      <c r="AL115" s="16"/>
      <c r="AM115" s="16"/>
      <c r="AN115" s="16"/>
      <c r="AO115" s="16"/>
      <c r="AP115" s="16"/>
      <c r="AQ115" s="16"/>
    </row>
    <row r="116" ht="18" spans="1:43">
      <c r="A116" s="66" t="s">
        <v>47</v>
      </c>
      <c r="B116" s="47" t="s">
        <v>20</v>
      </c>
      <c r="C116" s="67" t="s">
        <v>111</v>
      </c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>
        <v>4</v>
      </c>
      <c r="AB116" s="80">
        <v>4</v>
      </c>
      <c r="AC116" s="80">
        <v>4</v>
      </c>
      <c r="AD116" s="80"/>
      <c r="AE116" s="80"/>
      <c r="AF116" s="80">
        <v>3</v>
      </c>
      <c r="AG116" s="80">
        <v>4</v>
      </c>
      <c r="AH116" s="80"/>
      <c r="AI116" s="16">
        <f>IF(A116="","",COUNTIF(D116:AH117,"&gt;2")/2)</f>
        <v>4.5</v>
      </c>
      <c r="AJ116" s="16" cm="1">
        <f t="array" ref="AJ116">SUMPRODUCT(IFERROR((IFERROR(WEEKDAY($D$3:$AH$3,2),999)&lt;6)*D116:AH117,0))</f>
        <v>27</v>
      </c>
      <c r="AK116" s="16" cm="1">
        <f t="array" ref="AK116">SUMPRODUCT((IFERROR(WEEKDAY($D$3:$AH$3,2),999)&lt;6)*D118:AH118)</f>
        <v>7</v>
      </c>
      <c r="AL116" s="16" cm="1">
        <f t="array" ref="AL116">SUMPRODUCT(IFERROR((IFERROR(WEEKDAY($D$3:$AH$3,2),0)&gt;5)*D116:AH118,0))</f>
        <v>11</v>
      </c>
      <c r="AM116" s="16">
        <f>IFERROR(SUM(AJ116:AL118),"")</f>
        <v>45</v>
      </c>
      <c r="AN116" s="16" t="s">
        <v>108</v>
      </c>
      <c r="AO116" s="16" cm="1">
        <f t="array" ref="AO116">SUMPRODUCT((IFERROR((D116:AH116+D117:AH117+D118:AH118),0)&gt;8)*1,IFERROR((D116:AH116+D117:AH117+D118:AH118-8),0))</f>
        <v>10</v>
      </c>
      <c r="AP116" s="16">
        <f>SUM(D116:AH118)-AO116</f>
        <v>35</v>
      </c>
      <c r="AQ116" s="16">
        <f>AM116-AO116-AP116</f>
        <v>0</v>
      </c>
    </row>
    <row r="117" ht="18" spans="1:43">
      <c r="A117" s="66"/>
      <c r="B117" s="47"/>
      <c r="C117" s="67" t="s">
        <v>112</v>
      </c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>
        <v>4</v>
      </c>
      <c r="AB117" s="80">
        <v>4</v>
      </c>
      <c r="AC117" s="80">
        <v>4</v>
      </c>
      <c r="AD117" s="80"/>
      <c r="AE117" s="80"/>
      <c r="AF117" s="80"/>
      <c r="AG117" s="80">
        <v>4</v>
      </c>
      <c r="AH117" s="80"/>
      <c r="AI117" s="16"/>
      <c r="AJ117" s="16"/>
      <c r="AK117" s="16"/>
      <c r="AL117" s="16"/>
      <c r="AM117" s="16"/>
      <c r="AN117" s="16"/>
      <c r="AO117" s="16"/>
      <c r="AP117" s="16"/>
      <c r="AQ117" s="16"/>
    </row>
    <row r="118" ht="18" spans="1:43">
      <c r="A118" s="69"/>
      <c r="B118" s="47"/>
      <c r="C118" s="71" t="s">
        <v>110</v>
      </c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>
        <v>3</v>
      </c>
      <c r="AB118" s="95">
        <v>3</v>
      </c>
      <c r="AC118" s="95">
        <v>3</v>
      </c>
      <c r="AD118" s="95"/>
      <c r="AE118" s="95"/>
      <c r="AF118" s="80"/>
      <c r="AG118" s="95">
        <v>1</v>
      </c>
      <c r="AH118" s="80"/>
      <c r="AI118" s="16"/>
      <c r="AJ118" s="16"/>
      <c r="AK118" s="16"/>
      <c r="AL118" s="16"/>
      <c r="AM118" s="16"/>
      <c r="AN118" s="16"/>
      <c r="AO118" s="16"/>
      <c r="AP118" s="16"/>
      <c r="AQ118" s="16"/>
    </row>
    <row r="119" ht="18" spans="1:43">
      <c r="A119" s="66" t="s">
        <v>48</v>
      </c>
      <c r="B119" s="47" t="s">
        <v>20</v>
      </c>
      <c r="C119" s="67" t="s">
        <v>111</v>
      </c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>
        <v>4</v>
      </c>
      <c r="AE119" s="80">
        <v>4</v>
      </c>
      <c r="AF119" s="80">
        <v>4</v>
      </c>
      <c r="AG119" s="80"/>
      <c r="AH119" s="80"/>
      <c r="AI119" s="16">
        <f>IF(A119="","",COUNTIF(D119:AH120,"&gt;2")/2)</f>
        <v>3</v>
      </c>
      <c r="AJ119" s="16" cm="1">
        <f t="array" ref="AJ119">SUMPRODUCT(IFERROR((IFERROR(WEEKDAY($D$3:$AH$3,2),999)&lt;6)*D119:AH120,0))</f>
        <v>16</v>
      </c>
      <c r="AK119" s="16" cm="1">
        <f t="array" ref="AK119">SUMPRODUCT((IFERROR(WEEKDAY($D$3:$AH$3,2),999)&lt;6)*D121:AH121)</f>
        <v>4.5</v>
      </c>
      <c r="AL119" s="16" cm="1">
        <f t="array" ref="AL119">SUMPRODUCT(IFERROR((IFERROR(WEEKDAY($D$3:$AH$3,2),0)&gt;5)*D119:AH121,0))</f>
        <v>12.5</v>
      </c>
      <c r="AM119" s="16">
        <f>IFERROR(SUM(AJ119:AL121),"")</f>
        <v>33</v>
      </c>
      <c r="AN119" s="16" t="s">
        <v>108</v>
      </c>
      <c r="AO119" s="16" cm="1">
        <f t="array" ref="AO119">SUMPRODUCT((IFERROR((D119:AH119+D120:AH120+D121:AH121),0)&gt;8)*1,IFERROR((D119:AH119+D120:AH120+D121:AH121-8),0))</f>
        <v>9</v>
      </c>
      <c r="AP119" s="16">
        <f>SUM(D119:AH121)-AO119</f>
        <v>24</v>
      </c>
      <c r="AQ119" s="16">
        <f>AM119-AO119-AP119</f>
        <v>0</v>
      </c>
    </row>
    <row r="120" ht="18" spans="1:43">
      <c r="A120" s="66"/>
      <c r="B120" s="47"/>
      <c r="C120" s="67" t="s">
        <v>112</v>
      </c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>
        <v>4</v>
      </c>
      <c r="AE120" s="80">
        <v>4</v>
      </c>
      <c r="AF120" s="80">
        <v>4</v>
      </c>
      <c r="AG120" s="80"/>
      <c r="AH120" s="80"/>
      <c r="AI120" s="16"/>
      <c r="AJ120" s="16"/>
      <c r="AK120" s="16"/>
      <c r="AL120" s="16"/>
      <c r="AM120" s="16"/>
      <c r="AN120" s="16"/>
      <c r="AO120" s="16"/>
      <c r="AP120" s="16"/>
      <c r="AQ120" s="16"/>
    </row>
    <row r="121" ht="18" spans="1:43">
      <c r="A121" s="69"/>
      <c r="B121" s="47"/>
      <c r="C121" s="71" t="s">
        <v>110</v>
      </c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95"/>
      <c r="P121" s="95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95">
        <v>4.5</v>
      </c>
      <c r="AE121" s="95">
        <v>3</v>
      </c>
      <c r="AF121" s="80">
        <v>1.5</v>
      </c>
      <c r="AG121" s="95"/>
      <c r="AH121" s="80"/>
      <c r="AI121" s="16"/>
      <c r="AJ121" s="16"/>
      <c r="AK121" s="16"/>
      <c r="AL121" s="16"/>
      <c r="AM121" s="16"/>
      <c r="AN121" s="16"/>
      <c r="AO121" s="16"/>
      <c r="AP121" s="16"/>
      <c r="AQ121" s="16"/>
    </row>
    <row r="122" ht="18" spans="1:43">
      <c r="A122" s="66" t="s">
        <v>63</v>
      </c>
      <c r="B122" s="47" t="s">
        <v>20</v>
      </c>
      <c r="C122" s="67" t="s">
        <v>111</v>
      </c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>
        <v>4</v>
      </c>
      <c r="AH122" s="80">
        <v>4</v>
      </c>
      <c r="AI122" s="16">
        <f>IF(A122="","",COUNTIF(D122:AH123,"&gt;2")/2)</f>
        <v>2</v>
      </c>
      <c r="AJ122" s="16" cm="1">
        <f t="array" ref="AJ122">SUMPRODUCT(IFERROR((IFERROR(WEEKDAY($D$3:$AH$3,2),999)&lt;6)*D122:AH123,0))</f>
        <v>14.5</v>
      </c>
      <c r="AK122" s="16" cm="1">
        <f t="array" ref="AK122">SUMPRODUCT((IFERROR(WEEKDAY($D$3:$AH$3,2),999)&lt;6)*D124:AH124)</f>
        <v>0</v>
      </c>
      <c r="AL122" s="16" cm="1">
        <f t="array" ref="AL122">SUMPRODUCT(IFERROR((IFERROR(WEEKDAY($D$3:$AH$3,2),0)&gt;5)*D122:AH124,0))</f>
        <v>0</v>
      </c>
      <c r="AM122" s="16">
        <f>IFERROR(SUM(AJ122:AL124),"")</f>
        <v>14.5</v>
      </c>
      <c r="AN122" s="16" t="s">
        <v>108</v>
      </c>
      <c r="AO122" s="16" cm="1">
        <f t="array" ref="AO122">SUMPRODUCT((IFERROR((D122:AH122+D123:AH123+D124:AH124),0)&gt;8)*1,IFERROR((D122:AH122+D123:AH123+D124:AH124-8),0))</f>
        <v>0</v>
      </c>
      <c r="AP122" s="16">
        <f>SUM(D122:AH124)-AO122</f>
        <v>14.5</v>
      </c>
      <c r="AQ122" s="16">
        <f>AM122-AO122-AP122</f>
        <v>0</v>
      </c>
    </row>
    <row r="123" ht="18" spans="1:43">
      <c r="A123" s="66"/>
      <c r="B123" s="47"/>
      <c r="C123" s="67" t="s">
        <v>112</v>
      </c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>
        <v>3</v>
      </c>
      <c r="AH123" s="80">
        <v>3.5</v>
      </c>
      <c r="AI123" s="16"/>
      <c r="AJ123" s="16"/>
      <c r="AK123" s="16"/>
      <c r="AL123" s="16"/>
      <c r="AM123" s="16"/>
      <c r="AN123" s="16"/>
      <c r="AO123" s="16"/>
      <c r="AP123" s="16"/>
      <c r="AQ123" s="16"/>
    </row>
    <row r="124" ht="18" spans="1:43">
      <c r="A124" s="69"/>
      <c r="B124" s="47"/>
      <c r="C124" s="71" t="s">
        <v>110</v>
      </c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95"/>
      <c r="P124" s="95"/>
      <c r="Q124" s="80"/>
      <c r="R124" s="95"/>
      <c r="S124" s="95"/>
      <c r="T124" s="95"/>
      <c r="U124" s="95"/>
      <c r="V124" s="95"/>
      <c r="W124" s="95"/>
      <c r="X124" s="95"/>
      <c r="Y124" s="80"/>
      <c r="Z124" s="80"/>
      <c r="AA124" s="80"/>
      <c r="AB124" s="80"/>
      <c r="AC124" s="80"/>
      <c r="AD124" s="80"/>
      <c r="AE124" s="80"/>
      <c r="AF124" s="80"/>
      <c r="AG124" s="95"/>
      <c r="AH124" s="80"/>
      <c r="AI124" s="16"/>
      <c r="AJ124" s="16"/>
      <c r="AK124" s="16"/>
      <c r="AL124" s="16"/>
      <c r="AM124" s="16"/>
      <c r="AN124" s="16"/>
      <c r="AO124" s="16"/>
      <c r="AP124" s="16"/>
      <c r="AQ124" s="16"/>
    </row>
    <row r="125" ht="18" spans="1:43">
      <c r="A125" s="81" t="s">
        <v>49</v>
      </c>
      <c r="B125" s="82" t="s">
        <v>20</v>
      </c>
      <c r="C125" s="83" t="s">
        <v>111</v>
      </c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>
        <v>4</v>
      </c>
      <c r="P125" s="84">
        <v>4</v>
      </c>
      <c r="Q125" s="84">
        <v>4</v>
      </c>
      <c r="R125" s="84"/>
      <c r="S125" s="84">
        <v>4</v>
      </c>
      <c r="T125" s="84">
        <v>4</v>
      </c>
      <c r="U125" s="84">
        <v>4</v>
      </c>
      <c r="V125" s="84">
        <v>4</v>
      </c>
      <c r="W125" s="84"/>
      <c r="X125" s="84"/>
      <c r="Y125" s="84"/>
      <c r="Z125" s="84"/>
      <c r="AA125" s="84">
        <v>4</v>
      </c>
      <c r="AB125" s="84"/>
      <c r="AC125" s="84"/>
      <c r="AD125" s="84"/>
      <c r="AE125" s="84"/>
      <c r="AF125" s="84"/>
      <c r="AG125" s="84"/>
      <c r="AH125" s="99"/>
      <c r="AI125" s="16">
        <f>IF(A125="","",COUNTIF(D125:AH126,"&gt;2")/2)</f>
        <v>8</v>
      </c>
      <c r="AJ125" s="16" cm="1">
        <f t="array" ref="AJ125">SUMPRODUCT(IFERROR((IFERROR(WEEKDAY($D$3:$AH$3,2),999)&lt;6)*D125:AH126,0))</f>
        <v>40</v>
      </c>
      <c r="AK125" s="16" cm="1">
        <f t="array" ref="AK125">SUMPRODUCT((IFERROR(WEEKDAY($D$3:$AH$3,2),999)&lt;6)*D127:AH127)</f>
        <v>15</v>
      </c>
      <c r="AL125" s="16" cm="1">
        <f t="array" ref="AL125">SUMPRODUCT(IFERROR((IFERROR(WEEKDAY($D$3:$AH$3,2),0)&gt;5)*D125:AH127,0))</f>
        <v>33</v>
      </c>
      <c r="AM125" s="16">
        <f>IFERROR(SUM(AJ125:AL127),"")</f>
        <v>88</v>
      </c>
      <c r="AN125" s="16" t="s">
        <v>108</v>
      </c>
      <c r="AO125" s="16" cm="1">
        <f t="array" ref="AO125">SUMPRODUCT((IFERROR((D125:AH125+D126:AH126+D127:AH127),0)&gt;8)*1,IFERROR((D125:AH125+D126:AH126+D127:AH127-8),0))</f>
        <v>24</v>
      </c>
      <c r="AP125" s="16">
        <f>SUM(D125:AH127)-AO125</f>
        <v>64</v>
      </c>
      <c r="AQ125" s="16">
        <f>AM125-AO125-AP125</f>
        <v>0</v>
      </c>
    </row>
    <row r="126" ht="18" spans="1:43">
      <c r="A126" s="81"/>
      <c r="B126" s="85"/>
      <c r="C126" s="83" t="s">
        <v>112</v>
      </c>
      <c r="D126" s="86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>
        <v>4</v>
      </c>
      <c r="P126" s="84">
        <v>4</v>
      </c>
      <c r="Q126" s="84">
        <v>4</v>
      </c>
      <c r="R126" s="84"/>
      <c r="S126" s="84">
        <v>4</v>
      </c>
      <c r="T126" s="84">
        <v>4</v>
      </c>
      <c r="U126" s="84">
        <v>4</v>
      </c>
      <c r="V126" s="84">
        <v>4</v>
      </c>
      <c r="W126" s="84"/>
      <c r="X126" s="84"/>
      <c r="Y126" s="84"/>
      <c r="Z126" s="84"/>
      <c r="AA126" s="84">
        <v>4</v>
      </c>
      <c r="AB126" s="84"/>
      <c r="AC126" s="84"/>
      <c r="AD126" s="84"/>
      <c r="AE126" s="84"/>
      <c r="AF126" s="84"/>
      <c r="AG126" s="84"/>
      <c r="AH126" s="99"/>
      <c r="AI126" s="16"/>
      <c r="AJ126" s="16"/>
      <c r="AK126" s="16"/>
      <c r="AL126" s="16"/>
      <c r="AM126" s="16"/>
      <c r="AN126" s="16"/>
      <c r="AO126" s="16"/>
      <c r="AP126" s="16"/>
      <c r="AQ126" s="16"/>
    </row>
    <row r="127" ht="18" spans="1:43">
      <c r="A127" s="81"/>
      <c r="B127" s="87"/>
      <c r="C127" s="83" t="s">
        <v>110</v>
      </c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96">
        <v>3</v>
      </c>
      <c r="P127" s="96">
        <v>3</v>
      </c>
      <c r="Q127" s="96">
        <v>3</v>
      </c>
      <c r="R127" s="84"/>
      <c r="S127" s="96">
        <v>3</v>
      </c>
      <c r="T127" s="96">
        <v>3</v>
      </c>
      <c r="U127" s="96">
        <v>3</v>
      </c>
      <c r="V127" s="96">
        <v>3</v>
      </c>
      <c r="W127" s="84"/>
      <c r="X127" s="84"/>
      <c r="Y127" s="84"/>
      <c r="Z127" s="84"/>
      <c r="AA127" s="84">
        <v>3</v>
      </c>
      <c r="AB127" s="84"/>
      <c r="AC127" s="84"/>
      <c r="AD127" s="84"/>
      <c r="AE127" s="84"/>
      <c r="AF127" s="84"/>
      <c r="AG127" s="84"/>
      <c r="AH127" s="99"/>
      <c r="AI127" s="16"/>
      <c r="AJ127" s="16"/>
      <c r="AK127" s="16"/>
      <c r="AL127" s="16"/>
      <c r="AM127" s="16"/>
      <c r="AN127" s="16"/>
      <c r="AO127" s="16"/>
      <c r="AP127" s="16"/>
      <c r="AQ127" s="16"/>
    </row>
    <row r="128" ht="18" spans="1:43">
      <c r="A128" s="81" t="s">
        <v>50</v>
      </c>
      <c r="B128" s="83" t="s">
        <v>20</v>
      </c>
      <c r="C128" s="83" t="s">
        <v>111</v>
      </c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>
        <v>4</v>
      </c>
      <c r="X128" s="84">
        <v>4</v>
      </c>
      <c r="Y128" s="84">
        <v>4</v>
      </c>
      <c r="Z128" s="84">
        <v>4</v>
      </c>
      <c r="AA128" s="84"/>
      <c r="AB128" s="84">
        <v>4</v>
      </c>
      <c r="AC128" s="84">
        <v>3</v>
      </c>
      <c r="AD128" s="84"/>
      <c r="AE128" s="84"/>
      <c r="AF128" s="84"/>
      <c r="AG128" s="84"/>
      <c r="AH128" s="99"/>
      <c r="AI128" s="16">
        <f>IF(A128="","",COUNTIF(D128:AH129,"&gt;2")/2)</f>
        <v>5.5</v>
      </c>
      <c r="AJ128" s="16" cm="1">
        <f t="array" ref="AJ128">SUMPRODUCT(IFERROR((IFERROR(WEEKDAY($D$3:$AH$3,2),999)&lt;6)*D128:AH129,0))</f>
        <v>32</v>
      </c>
      <c r="AK128" s="16" cm="1">
        <f t="array" ref="AK128">SUMPRODUCT((IFERROR(WEEKDAY($D$3:$AH$3,2),999)&lt;6)*D130:AH130)</f>
        <v>12</v>
      </c>
      <c r="AL128" s="16" cm="1">
        <f t="array" ref="AL128">SUMPRODUCT(IFERROR((IFERROR(WEEKDAY($D$3:$AH$3,2),0)&gt;5)*D128:AH130,0))</f>
        <v>14</v>
      </c>
      <c r="AM128" s="16">
        <f>IFERROR(SUM(AJ128:AL130),"")</f>
        <v>58</v>
      </c>
      <c r="AN128" s="16" t="s">
        <v>108</v>
      </c>
      <c r="AO128" s="16" cm="1">
        <f t="array" ref="AO128">SUMPRODUCT((IFERROR((D128:AH128+D129:AH129+D130:AH130),0)&gt;8)*1,IFERROR((D128:AH128+D129:AH129+D130:AH130-8),0))</f>
        <v>15</v>
      </c>
      <c r="AP128" s="16">
        <f>SUM(D128:AH130)-AO128</f>
        <v>43</v>
      </c>
      <c r="AQ128" s="16">
        <f>AM128-AO128-AP128</f>
        <v>0</v>
      </c>
    </row>
    <row r="129" ht="18" spans="1:43">
      <c r="A129" s="81"/>
      <c r="B129" s="83"/>
      <c r="C129" s="83" t="s">
        <v>112</v>
      </c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>
        <v>4</v>
      </c>
      <c r="X129" s="84">
        <v>4</v>
      </c>
      <c r="Y129" s="84">
        <v>4</v>
      </c>
      <c r="Z129" s="84">
        <v>4</v>
      </c>
      <c r="AA129" s="84"/>
      <c r="AB129" s="84">
        <v>4</v>
      </c>
      <c r="AC129" s="84"/>
      <c r="AD129" s="84"/>
      <c r="AE129" s="84"/>
      <c r="AF129" s="84"/>
      <c r="AG129" s="84"/>
      <c r="AH129" s="99"/>
      <c r="AI129" s="16"/>
      <c r="AJ129" s="16"/>
      <c r="AK129" s="16"/>
      <c r="AL129" s="16"/>
      <c r="AM129" s="16"/>
      <c r="AN129" s="16"/>
      <c r="AO129" s="16"/>
      <c r="AP129" s="16"/>
      <c r="AQ129" s="16"/>
    </row>
    <row r="130" ht="18" spans="1:43">
      <c r="A130" s="100"/>
      <c r="B130" s="82"/>
      <c r="C130" s="82" t="s">
        <v>110</v>
      </c>
      <c r="D130" s="96"/>
      <c r="E130" s="96"/>
      <c r="F130" s="96"/>
      <c r="G130" s="96"/>
      <c r="H130" s="96"/>
      <c r="I130" s="96"/>
      <c r="J130" s="96"/>
      <c r="K130" s="96"/>
      <c r="L130" s="84"/>
      <c r="M130" s="96"/>
      <c r="N130" s="84"/>
      <c r="O130" s="96"/>
      <c r="P130" s="96"/>
      <c r="Q130" s="96"/>
      <c r="R130" s="84"/>
      <c r="S130" s="96"/>
      <c r="T130" s="96"/>
      <c r="U130" s="96"/>
      <c r="V130" s="96"/>
      <c r="W130" s="84">
        <v>3</v>
      </c>
      <c r="X130" s="84">
        <v>3</v>
      </c>
      <c r="Y130" s="84">
        <v>3</v>
      </c>
      <c r="Z130" s="84">
        <v>3</v>
      </c>
      <c r="AA130" s="84"/>
      <c r="AB130" s="96">
        <v>3</v>
      </c>
      <c r="AC130" s="96"/>
      <c r="AD130" s="96"/>
      <c r="AE130" s="96"/>
      <c r="AF130" s="96"/>
      <c r="AG130" s="96"/>
      <c r="AH130" s="99"/>
      <c r="AI130" s="16"/>
      <c r="AJ130" s="16"/>
      <c r="AK130" s="16"/>
      <c r="AL130" s="16"/>
      <c r="AM130" s="16"/>
      <c r="AN130" s="16"/>
      <c r="AO130" s="16"/>
      <c r="AP130" s="16"/>
      <c r="AQ130" s="16"/>
    </row>
    <row r="131" ht="18" spans="1:43">
      <c r="A131" s="81" t="s">
        <v>51</v>
      </c>
      <c r="B131" s="83" t="s">
        <v>20</v>
      </c>
      <c r="C131" s="83" t="s">
        <v>111</v>
      </c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>
        <v>4</v>
      </c>
      <c r="W131" s="84">
        <v>4</v>
      </c>
      <c r="X131" s="84">
        <v>4</v>
      </c>
      <c r="Y131" s="84"/>
      <c r="Z131" s="84">
        <v>4</v>
      </c>
      <c r="AA131" s="84">
        <v>4</v>
      </c>
      <c r="AB131" s="84">
        <v>4</v>
      </c>
      <c r="AC131" s="84">
        <v>4</v>
      </c>
      <c r="AD131" s="84">
        <v>4</v>
      </c>
      <c r="AE131" s="84">
        <v>4</v>
      </c>
      <c r="AF131" s="84">
        <v>4</v>
      </c>
      <c r="AG131" s="84">
        <v>4</v>
      </c>
      <c r="AH131" s="99"/>
      <c r="AI131" s="16">
        <f>IF(A131="","",COUNTIF(D131:AH132,"&gt;2")/2)</f>
        <v>11</v>
      </c>
      <c r="AJ131" s="16" cm="1">
        <f t="array" ref="AJ131">SUMPRODUCT(IFERROR((IFERROR(WEEKDAY($D$3:$AH$3,2),999)&lt;6)*D131:AH132,0))</f>
        <v>56</v>
      </c>
      <c r="AK131" s="16" cm="1">
        <f t="array" ref="AK131">SUMPRODUCT((IFERROR(WEEKDAY($D$3:$AH$3,2),999)&lt;6)*D133:AH133)</f>
        <v>21</v>
      </c>
      <c r="AL131" s="16" cm="1">
        <f t="array" ref="AL131">SUMPRODUCT(IFERROR((IFERROR(WEEKDAY($D$3:$AH$3,2),0)&gt;5)*D131:AH133,0))</f>
        <v>44</v>
      </c>
      <c r="AM131" s="16">
        <f>IFERROR(SUM(AJ131:AL133),"")</f>
        <v>121</v>
      </c>
      <c r="AN131" s="16" t="s">
        <v>108</v>
      </c>
      <c r="AO131" s="16" cm="1">
        <f t="array" ref="AO131">SUMPRODUCT((IFERROR((D131:AH131+D132:AH132+D133:AH133),0)&gt;8)*1,IFERROR((D131:AH131+D132:AH132+D133:AH133-8),0))</f>
        <v>33</v>
      </c>
      <c r="AP131" s="16">
        <f>SUM(D131:AH133)-AO131</f>
        <v>88</v>
      </c>
      <c r="AQ131" s="16">
        <f>AM131-AO131-AP131</f>
        <v>0</v>
      </c>
    </row>
    <row r="132" ht="18" spans="1:43">
      <c r="A132" s="81"/>
      <c r="B132" s="83"/>
      <c r="C132" s="83" t="s">
        <v>112</v>
      </c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>
        <v>4</v>
      </c>
      <c r="W132" s="84">
        <v>4</v>
      </c>
      <c r="X132" s="84">
        <v>4</v>
      </c>
      <c r="Y132" s="84"/>
      <c r="Z132" s="84">
        <v>4</v>
      </c>
      <c r="AA132" s="84">
        <v>4</v>
      </c>
      <c r="AB132" s="84">
        <v>4</v>
      </c>
      <c r="AC132" s="84">
        <v>4</v>
      </c>
      <c r="AD132" s="84">
        <v>4</v>
      </c>
      <c r="AE132" s="84">
        <v>4</v>
      </c>
      <c r="AF132" s="84">
        <v>4</v>
      </c>
      <c r="AG132" s="84">
        <v>4</v>
      </c>
      <c r="AH132" s="99"/>
      <c r="AI132" s="16"/>
      <c r="AJ132" s="16"/>
      <c r="AK132" s="16"/>
      <c r="AL132" s="16"/>
      <c r="AM132" s="16"/>
      <c r="AN132" s="16"/>
      <c r="AO132" s="16"/>
      <c r="AP132" s="16"/>
      <c r="AQ132" s="16"/>
    </row>
    <row r="133" ht="18" spans="1:43">
      <c r="A133" s="100"/>
      <c r="B133" s="82"/>
      <c r="C133" s="82" t="s">
        <v>110</v>
      </c>
      <c r="D133" s="96"/>
      <c r="E133" s="96"/>
      <c r="F133" s="96"/>
      <c r="G133" s="96"/>
      <c r="H133" s="96"/>
      <c r="I133" s="96"/>
      <c r="J133" s="96"/>
      <c r="K133" s="96"/>
      <c r="L133" s="84"/>
      <c r="M133" s="96"/>
      <c r="N133" s="84"/>
      <c r="O133" s="96"/>
      <c r="P133" s="96"/>
      <c r="Q133" s="96"/>
      <c r="R133" s="96"/>
      <c r="S133" s="96"/>
      <c r="T133" s="96"/>
      <c r="U133" s="96"/>
      <c r="V133" s="96">
        <v>3</v>
      </c>
      <c r="W133" s="84">
        <v>3</v>
      </c>
      <c r="X133" s="96">
        <v>3</v>
      </c>
      <c r="Y133" s="96"/>
      <c r="Z133" s="96">
        <v>3</v>
      </c>
      <c r="AA133" s="96">
        <v>3</v>
      </c>
      <c r="AB133" s="96">
        <v>3</v>
      </c>
      <c r="AC133" s="96">
        <v>3</v>
      </c>
      <c r="AD133" s="96">
        <v>3</v>
      </c>
      <c r="AE133" s="96">
        <v>3</v>
      </c>
      <c r="AF133" s="96">
        <v>3</v>
      </c>
      <c r="AG133" s="96">
        <v>3</v>
      </c>
      <c r="AH133" s="99"/>
      <c r="AI133" s="16"/>
      <c r="AJ133" s="16"/>
      <c r="AK133" s="16"/>
      <c r="AL133" s="16"/>
      <c r="AM133" s="16"/>
      <c r="AN133" s="16"/>
      <c r="AO133" s="16"/>
      <c r="AP133" s="16"/>
      <c r="AQ133" s="16"/>
    </row>
    <row r="134" ht="24.75" spans="1:43">
      <c r="A134" s="81" t="s">
        <v>44</v>
      </c>
      <c r="B134" s="83" t="s">
        <v>20</v>
      </c>
      <c r="C134" s="83" t="s">
        <v>111</v>
      </c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>
        <v>4</v>
      </c>
      <c r="P134" s="84">
        <v>4</v>
      </c>
      <c r="Q134" s="84">
        <v>4</v>
      </c>
      <c r="R134" s="84">
        <v>4</v>
      </c>
      <c r="S134" s="84">
        <v>4</v>
      </c>
      <c r="T134" s="84">
        <v>4</v>
      </c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84"/>
      <c r="AG134" s="84"/>
      <c r="AH134" s="131"/>
      <c r="AI134" s="16">
        <f>IF(A134="","",COUNTIF(D134:AH135,"&gt;2")/2)</f>
        <v>6</v>
      </c>
      <c r="AJ134" s="16" cm="1">
        <f t="array" ref="AJ134">SUMPRODUCT(IFERROR((IFERROR(WEEKDAY($D$3:$AH$3,2),999)&lt;6)*D134:AH135,0))</f>
        <v>32</v>
      </c>
      <c r="AK134" s="16" cm="1">
        <f t="array" ref="AK134">SUMPRODUCT((IFERROR(WEEKDAY($D$3:$AH$3,2),999)&lt;6)*D136:AH136)</f>
        <v>12</v>
      </c>
      <c r="AL134" s="16" cm="1">
        <f t="array" ref="AL134">SUMPRODUCT(IFERROR((IFERROR(WEEKDAY($D$3:$AH$3,2),0)&gt;5)*D134:AH136,0))</f>
        <v>22</v>
      </c>
      <c r="AM134" s="16">
        <f>IFERROR(SUM(AJ134:AL136),"")</f>
        <v>66</v>
      </c>
      <c r="AN134" s="16" t="s">
        <v>108</v>
      </c>
      <c r="AO134" s="16" cm="1">
        <f t="array" ref="AO134">SUMPRODUCT((IFERROR((D134:AH134+D135:AH135+D136:AH136),0)&gt;8)*1,IFERROR((D134:AH134+D135:AH135+D136:AH136-8),0))</f>
        <v>18</v>
      </c>
      <c r="AP134" s="16">
        <f>SUM(D134:AH136)-AO134</f>
        <v>48</v>
      </c>
      <c r="AQ134" s="16">
        <f>AM134-AO134-AP134</f>
        <v>0</v>
      </c>
    </row>
    <row r="135" ht="24.75" spans="1:43">
      <c r="A135" s="81"/>
      <c r="B135" s="83"/>
      <c r="C135" s="83" t="s">
        <v>112</v>
      </c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>
        <v>4</v>
      </c>
      <c r="P135" s="84">
        <v>4</v>
      </c>
      <c r="Q135" s="84">
        <v>4</v>
      </c>
      <c r="R135" s="84">
        <v>4</v>
      </c>
      <c r="S135" s="84">
        <v>4</v>
      </c>
      <c r="T135" s="84">
        <v>4</v>
      </c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131"/>
      <c r="AI135" s="16"/>
      <c r="AJ135" s="16"/>
      <c r="AK135" s="16"/>
      <c r="AL135" s="16"/>
      <c r="AM135" s="16"/>
      <c r="AN135" s="16"/>
      <c r="AO135" s="16"/>
      <c r="AP135" s="16"/>
      <c r="AQ135" s="16"/>
    </row>
    <row r="136" ht="24.75" spans="1:43">
      <c r="A136" s="100"/>
      <c r="B136" s="82"/>
      <c r="C136" s="82" t="s">
        <v>110</v>
      </c>
      <c r="D136" s="96"/>
      <c r="E136" s="96"/>
      <c r="F136" s="96"/>
      <c r="G136" s="96"/>
      <c r="H136" s="96"/>
      <c r="I136" s="96"/>
      <c r="J136" s="96"/>
      <c r="K136" s="96"/>
      <c r="L136" s="84"/>
      <c r="M136" s="96"/>
      <c r="N136" s="84"/>
      <c r="O136" s="84">
        <v>3</v>
      </c>
      <c r="P136" s="84">
        <v>3</v>
      </c>
      <c r="Q136" s="84">
        <v>3</v>
      </c>
      <c r="R136" s="84">
        <v>3</v>
      </c>
      <c r="S136" s="84">
        <v>3</v>
      </c>
      <c r="T136" s="84">
        <v>3</v>
      </c>
      <c r="U136" s="96"/>
      <c r="V136" s="96"/>
      <c r="W136" s="84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131"/>
      <c r="AI136" s="16"/>
      <c r="AJ136" s="16"/>
      <c r="AK136" s="16"/>
      <c r="AL136" s="16"/>
      <c r="AM136" s="16"/>
      <c r="AN136" s="16"/>
      <c r="AO136" s="16"/>
      <c r="AP136" s="16"/>
      <c r="AQ136" s="16"/>
    </row>
    <row r="137" ht="18" spans="1:43">
      <c r="A137" s="66" t="s">
        <v>52</v>
      </c>
      <c r="B137" s="83" t="s">
        <v>20</v>
      </c>
      <c r="C137" s="67" t="s">
        <v>111</v>
      </c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70">
        <v>4</v>
      </c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16">
        <f>IF(A137="","",COUNTIF(D137:AH138,"&gt;2")/2)</f>
        <v>1</v>
      </c>
      <c r="AJ137" s="16" cm="1">
        <f t="array" ref="AJ137">SUMPRODUCT(IFERROR((IFERROR(WEEKDAY($D$3:$AH$3,2),999)&lt;6)*D137:AH138,0))</f>
        <v>8</v>
      </c>
      <c r="AK137" s="16" cm="1">
        <f t="array" ref="AK137">SUMPRODUCT((IFERROR(WEEKDAY($D$3:$AH$3,2),999)&lt;6)*D139:AH139)</f>
        <v>4</v>
      </c>
      <c r="AL137" s="16" cm="1">
        <f t="array" ref="AL137">SUMPRODUCT(IFERROR((IFERROR(WEEKDAY($D$3:$AH$3,2),0)&gt;5)*D137:AH139,0))</f>
        <v>0</v>
      </c>
      <c r="AM137" s="16">
        <f>IFERROR(SUM(AJ137:AL139),"")</f>
        <v>12</v>
      </c>
      <c r="AN137" s="16" t="s">
        <v>108</v>
      </c>
      <c r="AO137" s="16" cm="1">
        <f t="array" ref="AO137">SUMPRODUCT((IFERROR((D137:AH137+D138:AH138+D139:AH139),0)&gt;8)*1,IFERROR((D137:AH137+D138:AH138+D139:AH139-8),0))</f>
        <v>4</v>
      </c>
      <c r="AP137" s="16">
        <f>SUM(D137:AH139)-AO137</f>
        <v>8</v>
      </c>
      <c r="AQ137" s="16">
        <f>AM137-AO137-AP137</f>
        <v>0</v>
      </c>
    </row>
    <row r="138" ht="18" spans="1:43">
      <c r="A138" s="66"/>
      <c r="B138" s="83"/>
      <c r="C138" s="67" t="s">
        <v>112</v>
      </c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70">
        <v>4</v>
      </c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16"/>
      <c r="AJ138" s="16"/>
      <c r="AK138" s="16"/>
      <c r="AL138" s="16"/>
      <c r="AM138" s="16"/>
      <c r="AN138" s="16"/>
      <c r="AO138" s="16"/>
      <c r="AP138" s="16"/>
      <c r="AQ138" s="16"/>
    </row>
    <row r="139" ht="18" spans="1:43">
      <c r="A139" s="69"/>
      <c r="B139" s="82"/>
      <c r="C139" s="71" t="s">
        <v>110</v>
      </c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70">
        <v>4</v>
      </c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16"/>
      <c r="AJ139" s="16"/>
      <c r="AK139" s="16"/>
      <c r="AL139" s="16"/>
      <c r="AM139" s="16"/>
      <c r="AN139" s="16"/>
      <c r="AO139" s="16"/>
      <c r="AP139" s="16"/>
      <c r="AQ139" s="16"/>
    </row>
    <row r="140" ht="18" spans="1:43">
      <c r="A140" s="66" t="s">
        <v>45</v>
      </c>
      <c r="B140" s="83" t="s">
        <v>20</v>
      </c>
      <c r="C140" s="67" t="s">
        <v>111</v>
      </c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>
        <v>4</v>
      </c>
      <c r="V140" s="80">
        <v>4</v>
      </c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16">
        <f>IF(A140="","",COUNTIF(D140:AH141,"&gt;2")/2)</f>
        <v>2</v>
      </c>
      <c r="AJ140" s="16" cm="1">
        <f t="array" ref="AJ140">SUMPRODUCT(IFERROR((IFERROR(WEEKDAY($D$3:$AH$3,2),999)&lt;6)*D140:AH141,0))</f>
        <v>8</v>
      </c>
      <c r="AK140" s="16" cm="1">
        <f t="array" ref="AK140">SUMPRODUCT((IFERROR(WEEKDAY($D$3:$AH$3,2),999)&lt;6)*D142:AH142)</f>
        <v>4</v>
      </c>
      <c r="AL140" s="16" cm="1">
        <f t="array" ref="AL140">SUMPRODUCT(IFERROR((IFERROR(WEEKDAY($D$3:$AH$3,2),0)&gt;5)*D140:AH142,0))</f>
        <v>13</v>
      </c>
      <c r="AM140" s="16">
        <f>IFERROR(SUM(AJ140:AL142),"")</f>
        <v>25</v>
      </c>
      <c r="AN140" s="16" t="s">
        <v>108</v>
      </c>
      <c r="AO140" s="16" cm="1">
        <f t="array" ref="AO140">SUMPRODUCT((IFERROR((D140:AH140+D141:AH141+D142:AH142),0)&gt;8)*1,IFERROR((D140:AH140+D141:AH141+D142:AH142-8),0))</f>
        <v>9</v>
      </c>
      <c r="AP140" s="16">
        <f>SUM(D140:AH142)-AO140</f>
        <v>16</v>
      </c>
      <c r="AQ140" s="16">
        <f>AM140-AO140-AP140</f>
        <v>0</v>
      </c>
    </row>
    <row r="141" ht="18" spans="1:43">
      <c r="A141" s="66"/>
      <c r="B141" s="83"/>
      <c r="C141" s="67" t="s">
        <v>112</v>
      </c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>
        <v>4</v>
      </c>
      <c r="V141" s="80">
        <v>4</v>
      </c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16"/>
      <c r="AJ141" s="16"/>
      <c r="AK141" s="16"/>
      <c r="AL141" s="16"/>
      <c r="AM141" s="16"/>
      <c r="AN141" s="16"/>
      <c r="AO141" s="16"/>
      <c r="AP141" s="16"/>
      <c r="AQ141" s="16"/>
    </row>
    <row r="142" ht="18" spans="1:43">
      <c r="A142" s="69"/>
      <c r="B142" s="82"/>
      <c r="C142" s="67" t="s">
        <v>110</v>
      </c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>
        <v>4</v>
      </c>
      <c r="V142" s="80">
        <v>5</v>
      </c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16"/>
      <c r="AJ142" s="16"/>
      <c r="AK142" s="16"/>
      <c r="AL142" s="16"/>
      <c r="AM142" s="16"/>
      <c r="AN142" s="16"/>
      <c r="AO142" s="16"/>
      <c r="AP142" s="16"/>
      <c r="AQ142" s="16"/>
    </row>
    <row r="143" ht="18" spans="1:43">
      <c r="A143" s="66" t="s">
        <v>46</v>
      </c>
      <c r="B143" s="83" t="s">
        <v>20</v>
      </c>
      <c r="C143" s="67" t="s">
        <v>111</v>
      </c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>
        <v>4</v>
      </c>
      <c r="V143" s="80">
        <v>4</v>
      </c>
      <c r="W143" s="80"/>
      <c r="X143" s="80"/>
      <c r="Y143" s="80"/>
      <c r="Z143" s="80"/>
      <c r="AA143" s="80"/>
      <c r="AB143" s="129"/>
      <c r="AC143" s="80"/>
      <c r="AD143" s="80"/>
      <c r="AE143" s="80"/>
      <c r="AF143" s="80"/>
      <c r="AG143" s="80"/>
      <c r="AH143" s="129"/>
      <c r="AI143" s="16">
        <f>IF(A143="","",COUNTIF(D143:AH144,"&gt;2")/2)</f>
        <v>2</v>
      </c>
      <c r="AJ143" s="16" cm="1">
        <f t="array" ref="AJ143">SUMPRODUCT(IFERROR((IFERROR(WEEKDAY($D$3:$AH$3,2),999)&lt;6)*D143:AH144,0))</f>
        <v>8</v>
      </c>
      <c r="AK143" s="16" cm="1">
        <f t="array" ref="AK143">SUMPRODUCT((IFERROR(WEEKDAY($D$3:$AH$3,2),999)&lt;6)*D145:AH145)</f>
        <v>4</v>
      </c>
      <c r="AL143" s="16" cm="1">
        <f t="array" ref="AL143">SUMPRODUCT(IFERROR((IFERROR(WEEKDAY($D$3:$AH$3,2),0)&gt;5)*D143:AH145,0))</f>
        <v>13</v>
      </c>
      <c r="AM143" s="16">
        <f>IFERROR(SUM(AJ143:AL145),"")</f>
        <v>25</v>
      </c>
      <c r="AN143" s="16" t="s">
        <v>108</v>
      </c>
      <c r="AO143" s="16" cm="1">
        <f t="array" ref="AO143">SUMPRODUCT((IFERROR((D143:AH143+D144:AH144+D145:AH145),0)&gt;8)*1,IFERROR((D143:AH143+D144:AH144+D145:AH145-8),0))</f>
        <v>9</v>
      </c>
      <c r="AP143" s="16">
        <f>SUM(D143:AH145)-AO143</f>
        <v>16</v>
      </c>
      <c r="AQ143" s="16">
        <f>AM143-AO143-AP143</f>
        <v>0</v>
      </c>
    </row>
    <row r="144" ht="18" spans="1:43">
      <c r="A144" s="66"/>
      <c r="B144" s="83"/>
      <c r="C144" s="67" t="s">
        <v>112</v>
      </c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>
        <v>4</v>
      </c>
      <c r="V144" s="80">
        <v>4</v>
      </c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16"/>
      <c r="AJ144" s="16"/>
      <c r="AK144" s="16"/>
      <c r="AL144" s="16"/>
      <c r="AM144" s="16"/>
      <c r="AN144" s="16"/>
      <c r="AO144" s="16"/>
      <c r="AP144" s="16"/>
      <c r="AQ144" s="16"/>
    </row>
    <row r="145" ht="18" spans="1:43">
      <c r="A145" s="69"/>
      <c r="B145" s="82"/>
      <c r="C145" s="67" t="s">
        <v>110</v>
      </c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>
        <v>4</v>
      </c>
      <c r="V145" s="80">
        <v>5</v>
      </c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16"/>
      <c r="AJ145" s="16"/>
      <c r="AK145" s="16"/>
      <c r="AL145" s="16"/>
      <c r="AM145" s="16"/>
      <c r="AN145" s="16"/>
      <c r="AO145" s="16"/>
      <c r="AP145" s="16"/>
      <c r="AQ145" s="16"/>
    </row>
    <row r="146" ht="18" spans="1:43">
      <c r="A146" s="66" t="s">
        <v>53</v>
      </c>
      <c r="B146" s="83" t="s">
        <v>20</v>
      </c>
      <c r="C146" s="67" t="s">
        <v>111</v>
      </c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>
        <v>4</v>
      </c>
      <c r="S146" s="80">
        <v>4</v>
      </c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16">
        <f>IF(A146="","",COUNTIF(D146:AH147,"&gt;2")/2)</f>
        <v>2</v>
      </c>
      <c r="AJ146" s="16" cm="1">
        <f t="array" ref="AJ146">SUMPRODUCT(IFERROR((IFERROR(WEEKDAY($D$3:$AH$3,2),999)&lt;6)*D146:AH147,0))</f>
        <v>16</v>
      </c>
      <c r="AK146" s="16" cm="1">
        <f t="array" ref="AK146">SUMPRODUCT((IFERROR(WEEKDAY($D$3:$AH$3,2),999)&lt;6)*D148:AH148)</f>
        <v>6</v>
      </c>
      <c r="AL146" s="16" cm="1">
        <f t="array" ref="AL146">SUMPRODUCT(IFERROR((IFERROR(WEEKDAY($D$3:$AH$3,2),0)&gt;5)*D146:AH148,0))</f>
        <v>0</v>
      </c>
      <c r="AM146" s="16">
        <f>IFERROR(SUM(AJ146:AL148),"")</f>
        <v>22</v>
      </c>
      <c r="AN146" s="16" t="s">
        <v>108</v>
      </c>
      <c r="AO146" s="16" cm="1">
        <f t="array" ref="AO146">SUMPRODUCT((IFERROR((D146:AH146+D147:AH147+D148:AH148),0)&gt;8)*1,IFERROR((D146:AH146+D147:AH147+D148:AH148-8),0))</f>
        <v>6</v>
      </c>
      <c r="AP146" s="16">
        <f>SUM(D146:AH148)-AO146</f>
        <v>16</v>
      </c>
      <c r="AQ146" s="16">
        <f>AM146-AO146-AP146</f>
        <v>0</v>
      </c>
    </row>
    <row r="147" ht="18" spans="1:43">
      <c r="A147" s="66"/>
      <c r="B147" s="83"/>
      <c r="C147" s="67" t="s">
        <v>112</v>
      </c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>
        <v>4</v>
      </c>
      <c r="S147" s="80">
        <v>4</v>
      </c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16"/>
      <c r="AJ147" s="16"/>
      <c r="AK147" s="16"/>
      <c r="AL147" s="16"/>
      <c r="AM147" s="16"/>
      <c r="AN147" s="16"/>
      <c r="AO147" s="16"/>
      <c r="AP147" s="16"/>
      <c r="AQ147" s="16"/>
    </row>
    <row r="148" ht="18" spans="1:43">
      <c r="A148" s="66"/>
      <c r="B148" s="82"/>
      <c r="C148" s="67" t="s">
        <v>110</v>
      </c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>
        <v>3</v>
      </c>
      <c r="S148" s="80">
        <v>3</v>
      </c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16"/>
      <c r="AJ148" s="16"/>
      <c r="AK148" s="16"/>
      <c r="AL148" s="16"/>
      <c r="AM148" s="16"/>
      <c r="AN148" s="16"/>
      <c r="AO148" s="16"/>
      <c r="AP148" s="16"/>
      <c r="AQ148" s="16"/>
    </row>
    <row r="149" ht="18" spans="1:43">
      <c r="A149" s="66" t="s">
        <v>54</v>
      </c>
      <c r="B149" s="83" t="s">
        <v>20</v>
      </c>
      <c r="C149" s="67" t="s">
        <v>111</v>
      </c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>
        <v>4</v>
      </c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16">
        <f>IF(A149="","",COUNTIF(D149:AH150,"&gt;2")/2)</f>
        <v>1</v>
      </c>
      <c r="AJ149" s="16" cm="1">
        <f t="array" ref="AJ149">SUMPRODUCT(IFERROR((IFERROR(WEEKDAY($D$3:$AH$3,2),999)&lt;6)*D149:AH150,0))</f>
        <v>8</v>
      </c>
      <c r="AK149" s="16" cm="1">
        <f t="array" ref="AK149">SUMPRODUCT((IFERROR(WEEKDAY($D$3:$AH$3,2),999)&lt;6)*D151:AH151)</f>
        <v>3</v>
      </c>
      <c r="AL149" s="16" cm="1">
        <f t="array" ref="AL149">SUMPRODUCT(IFERROR((IFERROR(WEEKDAY($D$3:$AH$3,2),0)&gt;5)*D149:AH151,0))</f>
        <v>0</v>
      </c>
      <c r="AM149" s="16">
        <f>IFERROR(SUM(AJ149:AL151),"")</f>
        <v>11</v>
      </c>
      <c r="AN149" s="16" t="s">
        <v>108</v>
      </c>
      <c r="AO149" s="16" cm="1">
        <f t="array" ref="AO149">SUMPRODUCT((IFERROR((D149:AH149+D150:AH150+D151:AH151),0)&gt;8)*1,IFERROR((D149:AH149+D150:AH150+D151:AH151-8),0))</f>
        <v>3</v>
      </c>
      <c r="AP149" s="16">
        <f>SUM(D149:AH151)-AO149</f>
        <v>8</v>
      </c>
      <c r="AQ149" s="16">
        <f>AM149-AO149-AP149</f>
        <v>0</v>
      </c>
    </row>
    <row r="150" ht="18" spans="1:43">
      <c r="A150" s="66"/>
      <c r="B150" s="83"/>
      <c r="C150" s="67" t="s">
        <v>112</v>
      </c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>
        <v>4</v>
      </c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16"/>
      <c r="AJ150" s="16"/>
      <c r="AK150" s="16"/>
      <c r="AL150" s="16"/>
      <c r="AM150" s="16"/>
      <c r="AN150" s="16"/>
      <c r="AO150" s="16"/>
      <c r="AP150" s="16"/>
      <c r="AQ150" s="16"/>
    </row>
    <row r="151" ht="18" spans="1:43">
      <c r="A151" s="69"/>
      <c r="B151" s="82"/>
      <c r="C151" s="71" t="s">
        <v>110</v>
      </c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95"/>
      <c r="P151" s="95"/>
      <c r="Q151" s="95"/>
      <c r="R151" s="95"/>
      <c r="S151" s="95"/>
      <c r="T151" s="95"/>
      <c r="U151" s="80">
        <v>3</v>
      </c>
      <c r="V151" s="80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80"/>
      <c r="AI151" s="16"/>
      <c r="AJ151" s="16"/>
      <c r="AK151" s="16"/>
      <c r="AL151" s="16"/>
      <c r="AM151" s="16"/>
      <c r="AN151" s="16"/>
      <c r="AO151" s="16"/>
      <c r="AP151" s="16"/>
      <c r="AQ151" s="16"/>
    </row>
    <row r="152" ht="18" spans="1:43">
      <c r="A152" s="66" t="s">
        <v>55</v>
      </c>
      <c r="B152" s="83" t="s">
        <v>20</v>
      </c>
      <c r="C152" s="67" t="s">
        <v>111</v>
      </c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125"/>
      <c r="V152" s="80"/>
      <c r="W152" s="80"/>
      <c r="X152" s="80"/>
      <c r="Y152" s="80"/>
      <c r="Z152" s="80"/>
      <c r="AA152" s="80"/>
      <c r="AB152" s="80"/>
      <c r="AC152" s="80"/>
      <c r="AD152" s="80"/>
      <c r="AE152" s="70">
        <v>4</v>
      </c>
      <c r="AF152" s="80"/>
      <c r="AG152" s="80"/>
      <c r="AH152" s="80"/>
      <c r="AI152" s="16">
        <f>IF(A152="","",COUNTIF(D152:AH153,"&gt;2")/2)</f>
        <v>1</v>
      </c>
      <c r="AJ152" s="16" cm="1">
        <f t="array" ref="AJ152">SUMPRODUCT(IFERROR((IFERROR(WEEKDAY($D$3:$AH$3,2),999)&lt;6)*D152:AH153,0))</f>
        <v>8</v>
      </c>
      <c r="AK152" s="16" cm="1">
        <f t="array" ref="AK152">SUMPRODUCT((IFERROR(WEEKDAY($D$3:$AH$3,2),999)&lt;6)*D154:AH154)</f>
        <v>4</v>
      </c>
      <c r="AL152" s="16" cm="1">
        <f t="array" ref="AL152">SUMPRODUCT(IFERROR((IFERROR(WEEKDAY($D$3:$AH$3,2),0)&gt;5)*D152:AH154,0))</f>
        <v>0</v>
      </c>
      <c r="AM152" s="16">
        <f>IFERROR(SUM(AJ152:AL154),"")</f>
        <v>12</v>
      </c>
      <c r="AN152" s="16" t="s">
        <v>108</v>
      </c>
      <c r="AO152" s="16" cm="1">
        <f t="array" ref="AO152">SUMPRODUCT((IFERROR((D152:AH152+D153:AH153+D154:AH154),0)&gt;8)*1,IFERROR((D152:AH152+D153:AH153+D154:AH154-8),0))</f>
        <v>4</v>
      </c>
      <c r="AP152" s="16">
        <f>SUM(D152:AH154)-AO152</f>
        <v>8</v>
      </c>
      <c r="AQ152" s="16">
        <f>AM152-AO152-AP152</f>
        <v>0</v>
      </c>
    </row>
    <row r="153" ht="18" spans="1:43">
      <c r="A153" s="66"/>
      <c r="B153" s="83"/>
      <c r="C153" s="67" t="s">
        <v>112</v>
      </c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125"/>
      <c r="V153" s="80"/>
      <c r="W153" s="80"/>
      <c r="X153" s="80"/>
      <c r="Y153" s="80"/>
      <c r="Z153" s="80"/>
      <c r="AA153" s="80"/>
      <c r="AB153" s="80"/>
      <c r="AC153" s="80"/>
      <c r="AD153" s="80"/>
      <c r="AE153" s="70">
        <v>4</v>
      </c>
      <c r="AF153" s="80"/>
      <c r="AG153" s="80"/>
      <c r="AH153" s="80"/>
      <c r="AI153" s="16"/>
      <c r="AJ153" s="16"/>
      <c r="AK153" s="16"/>
      <c r="AL153" s="16"/>
      <c r="AM153" s="16"/>
      <c r="AN153" s="16"/>
      <c r="AO153" s="16"/>
      <c r="AP153" s="16"/>
      <c r="AQ153" s="16"/>
    </row>
    <row r="154" ht="18" spans="1:43">
      <c r="A154" s="69"/>
      <c r="B154" s="82"/>
      <c r="C154" s="71" t="s">
        <v>110</v>
      </c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95"/>
      <c r="P154" s="95"/>
      <c r="Q154" s="95"/>
      <c r="R154" s="95"/>
      <c r="S154" s="95"/>
      <c r="T154" s="95"/>
      <c r="U154" s="125"/>
      <c r="V154" s="95"/>
      <c r="W154" s="80"/>
      <c r="X154" s="95"/>
      <c r="Y154" s="95"/>
      <c r="Z154" s="95"/>
      <c r="AA154" s="95"/>
      <c r="AB154" s="95"/>
      <c r="AC154" s="95"/>
      <c r="AD154" s="95"/>
      <c r="AE154" s="88">
        <v>4</v>
      </c>
      <c r="AF154" s="80"/>
      <c r="AG154" s="80"/>
      <c r="AH154" s="80"/>
      <c r="AI154" s="16"/>
      <c r="AJ154" s="16"/>
      <c r="AK154" s="16"/>
      <c r="AL154" s="16"/>
      <c r="AM154" s="16"/>
      <c r="AN154" s="16"/>
      <c r="AO154" s="16"/>
      <c r="AP154" s="16"/>
      <c r="AQ154" s="16"/>
    </row>
    <row r="155" ht="18" spans="1:43">
      <c r="A155" s="66" t="s">
        <v>56</v>
      </c>
      <c r="B155" s="83" t="s">
        <v>20</v>
      </c>
      <c r="C155" s="67" t="s">
        <v>111</v>
      </c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>
        <v>4</v>
      </c>
      <c r="AB155" s="129"/>
      <c r="AC155" s="80"/>
      <c r="AD155" s="80"/>
      <c r="AE155" s="80"/>
      <c r="AF155" s="80"/>
      <c r="AG155" s="80"/>
      <c r="AH155" s="129"/>
      <c r="AI155" s="16">
        <f>IF(A155="","",COUNTIF(D155:AH156,"&gt;2")/2)</f>
        <v>1</v>
      </c>
      <c r="AJ155" s="16" cm="1">
        <f t="array" ref="AJ155">SUMPRODUCT(IFERROR((IFERROR(WEEKDAY($D$3:$AH$3,2),999)&lt;6)*D155:AH156,0))</f>
        <v>8</v>
      </c>
      <c r="AK155" s="16" cm="1">
        <f t="array" ref="AK155">SUMPRODUCT((IFERROR(WEEKDAY($D$3:$AH$3,2),999)&lt;6)*D157:AH157)</f>
        <v>3</v>
      </c>
      <c r="AL155" s="16" cm="1">
        <f t="array" ref="AL155">SUMPRODUCT(IFERROR((IFERROR(WEEKDAY($D$3:$AH$3,2),0)&gt;5)*D155:AH157,0))</f>
        <v>0</v>
      </c>
      <c r="AM155" s="16">
        <f>IFERROR(SUM(AJ155:AL157),"")</f>
        <v>11</v>
      </c>
      <c r="AN155" s="16" t="s">
        <v>108</v>
      </c>
      <c r="AO155" s="16" cm="1">
        <f t="array" ref="AO155">SUMPRODUCT((IFERROR((D155:AH155+D156:AH156+D157:AH157),0)&gt;8)*1,IFERROR((D155:AH155+D156:AH156+D157:AH157-8),0))</f>
        <v>3</v>
      </c>
      <c r="AP155" s="16">
        <f>SUM(D155:AH157)-AO155</f>
        <v>8</v>
      </c>
      <c r="AQ155" s="16">
        <f>AM155-AO155-AP155</f>
        <v>0</v>
      </c>
    </row>
    <row r="156" ht="18" spans="1:43">
      <c r="A156" s="66"/>
      <c r="B156" s="83"/>
      <c r="C156" s="67" t="s">
        <v>112</v>
      </c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>
        <v>4</v>
      </c>
      <c r="AB156" s="80"/>
      <c r="AC156" s="80"/>
      <c r="AD156" s="80"/>
      <c r="AE156" s="80"/>
      <c r="AF156" s="80"/>
      <c r="AG156" s="80"/>
      <c r="AH156" s="80"/>
      <c r="AI156" s="16"/>
      <c r="AJ156" s="16"/>
      <c r="AK156" s="16"/>
      <c r="AL156" s="16"/>
      <c r="AM156" s="16"/>
      <c r="AN156" s="16"/>
      <c r="AO156" s="16"/>
      <c r="AP156" s="16"/>
      <c r="AQ156" s="16"/>
    </row>
    <row r="157" ht="18" spans="1:43">
      <c r="A157" s="69"/>
      <c r="B157" s="82"/>
      <c r="C157" s="67" t="s">
        <v>110</v>
      </c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>
        <v>3</v>
      </c>
      <c r="AB157" s="80"/>
      <c r="AC157" s="80"/>
      <c r="AD157" s="80"/>
      <c r="AE157" s="80"/>
      <c r="AF157" s="80"/>
      <c r="AG157" s="80"/>
      <c r="AH157" s="80"/>
      <c r="AI157" s="16"/>
      <c r="AJ157" s="16"/>
      <c r="AK157" s="16"/>
      <c r="AL157" s="16"/>
      <c r="AM157" s="16"/>
      <c r="AN157" s="16"/>
      <c r="AO157" s="16"/>
      <c r="AP157" s="16"/>
      <c r="AQ157" s="16"/>
    </row>
    <row r="158" ht="18" spans="1:43">
      <c r="A158" s="66" t="s">
        <v>57</v>
      </c>
      <c r="B158" s="83" t="s">
        <v>20</v>
      </c>
      <c r="C158" s="67" t="s">
        <v>111</v>
      </c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>
        <v>4</v>
      </c>
      <c r="AG158" s="80"/>
      <c r="AH158" s="80"/>
      <c r="AI158" s="16">
        <f>IF(A158="","",COUNTIF(D158:AH159,"&gt;2")/2)</f>
        <v>1</v>
      </c>
      <c r="AJ158" s="16" cm="1">
        <f t="array" ref="AJ158">SUMPRODUCT(IFERROR((IFERROR(WEEKDAY($D$3:$AH$3,2),999)&lt;6)*D158:AH159,0))</f>
        <v>8</v>
      </c>
      <c r="AK158" s="16" cm="1">
        <f t="array" ref="AK158">SUMPRODUCT((IFERROR(WEEKDAY($D$3:$AH$3,2),999)&lt;6)*D160:AH160)</f>
        <v>3</v>
      </c>
      <c r="AL158" s="16" cm="1">
        <f t="array" ref="AL158">SUMPRODUCT(IFERROR((IFERROR(WEEKDAY($D$3:$AH$3,2),0)&gt;5)*D158:AH160,0))</f>
        <v>0</v>
      </c>
      <c r="AM158" s="16">
        <f>IFERROR(SUM(AJ158:AL160),"")</f>
        <v>11</v>
      </c>
      <c r="AN158" s="16" t="s">
        <v>108</v>
      </c>
      <c r="AO158" s="16" cm="1">
        <f t="array" ref="AO158">SUMPRODUCT((IFERROR((D158:AH158+D159:AH159+D160:AH160),0)&gt;8)*1,IFERROR((D158:AH158+D159:AH159+D160:AH160-8),0))</f>
        <v>3</v>
      </c>
      <c r="AP158" s="16">
        <f>SUM(D158:AH160)-AO158</f>
        <v>8</v>
      </c>
      <c r="AQ158" s="16">
        <f>AM158-AO158-AP158</f>
        <v>0</v>
      </c>
    </row>
    <row r="159" ht="18" spans="1:43">
      <c r="A159" s="66"/>
      <c r="B159" s="83"/>
      <c r="C159" s="67" t="s">
        <v>112</v>
      </c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>
        <v>4</v>
      </c>
      <c r="AG159" s="80"/>
      <c r="AH159" s="80"/>
      <c r="AI159" s="16"/>
      <c r="AJ159" s="16"/>
      <c r="AK159" s="16"/>
      <c r="AL159" s="16"/>
      <c r="AM159" s="16"/>
      <c r="AN159" s="16"/>
      <c r="AO159" s="16"/>
      <c r="AP159" s="16"/>
      <c r="AQ159" s="16"/>
    </row>
    <row r="160" ht="18" spans="1:43">
      <c r="A160" s="69"/>
      <c r="B160" s="82"/>
      <c r="C160" s="67" t="s">
        <v>110</v>
      </c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>
        <v>3</v>
      </c>
      <c r="AG160" s="80"/>
      <c r="AH160" s="80"/>
      <c r="AI160" s="16"/>
      <c r="AJ160" s="16"/>
      <c r="AK160" s="16"/>
      <c r="AL160" s="16"/>
      <c r="AM160" s="16"/>
      <c r="AN160" s="16"/>
      <c r="AO160" s="16"/>
      <c r="AP160" s="16"/>
      <c r="AQ160" s="16"/>
    </row>
    <row r="161" ht="18" spans="1:43">
      <c r="A161" s="66" t="s">
        <v>58</v>
      </c>
      <c r="B161" s="83" t="s">
        <v>20</v>
      </c>
      <c r="C161" s="67" t="s">
        <v>111</v>
      </c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>
        <v>4</v>
      </c>
      <c r="S161" s="80">
        <v>4</v>
      </c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16">
        <f>IF(A161="","",COUNTIF(D161:AH162,"&gt;2")/2)</f>
        <v>2</v>
      </c>
      <c r="AJ161" s="16" cm="1">
        <f t="array" ref="AJ161">SUMPRODUCT(IFERROR((IFERROR(WEEKDAY($D$3:$AH$3,2),999)&lt;6)*D161:AH162,0))</f>
        <v>16</v>
      </c>
      <c r="AK161" s="16" cm="1">
        <f t="array" ref="AK161">SUMPRODUCT((IFERROR(WEEKDAY($D$3:$AH$3,2),999)&lt;6)*D163:AH163)</f>
        <v>5</v>
      </c>
      <c r="AL161" s="16" cm="1">
        <f t="array" ref="AL161">SUMPRODUCT(IFERROR((IFERROR(WEEKDAY($D$3:$AH$3,2),0)&gt;5)*D161:AH163,0))</f>
        <v>0</v>
      </c>
      <c r="AM161" s="16">
        <f>IFERROR(SUM(AJ161:AL163),"")</f>
        <v>21</v>
      </c>
      <c r="AN161" s="16" t="s">
        <v>108</v>
      </c>
      <c r="AO161" s="16" cm="1">
        <f t="array" ref="AO161">SUMPRODUCT((IFERROR((D161:AH161+D162:AH162+D163:AH163),0)&gt;8)*1,IFERROR((D161:AH161+D162:AH162+D163:AH163-8),0))</f>
        <v>5</v>
      </c>
      <c r="AP161" s="16">
        <f>SUM(D161:AH163)-AO161</f>
        <v>16</v>
      </c>
      <c r="AQ161" s="16">
        <f>AM161-AO161-AP161</f>
        <v>0</v>
      </c>
    </row>
    <row r="162" ht="18" spans="1:43">
      <c r="A162" s="66"/>
      <c r="B162" s="83"/>
      <c r="C162" s="67" t="s">
        <v>112</v>
      </c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>
        <v>4</v>
      </c>
      <c r="S162" s="80">
        <v>4</v>
      </c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16"/>
      <c r="AJ162" s="16"/>
      <c r="AK162" s="16"/>
      <c r="AL162" s="16"/>
      <c r="AM162" s="16"/>
      <c r="AN162" s="16"/>
      <c r="AO162" s="16"/>
      <c r="AP162" s="16"/>
      <c r="AQ162" s="16"/>
    </row>
    <row r="163" ht="18" spans="1:43">
      <c r="A163" s="66"/>
      <c r="B163" s="82"/>
      <c r="C163" s="67" t="s">
        <v>110</v>
      </c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>
        <v>3</v>
      </c>
      <c r="S163" s="80">
        <v>2</v>
      </c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16"/>
      <c r="AJ163" s="16"/>
      <c r="AK163" s="16"/>
      <c r="AL163" s="16"/>
      <c r="AM163" s="16"/>
      <c r="AN163" s="16"/>
      <c r="AO163" s="16"/>
      <c r="AP163" s="16"/>
      <c r="AQ163" s="16"/>
    </row>
    <row r="164" ht="18" spans="1:43">
      <c r="A164" s="66" t="s">
        <v>59</v>
      </c>
      <c r="B164" s="83" t="s">
        <v>20</v>
      </c>
      <c r="C164" s="67" t="s">
        <v>111</v>
      </c>
      <c r="D164" s="80"/>
      <c r="E164" s="80"/>
      <c r="F164" s="80"/>
      <c r="G164" s="80"/>
      <c r="H164" s="80"/>
      <c r="I164" s="80"/>
      <c r="J164" s="80"/>
      <c r="K164" s="80"/>
      <c r="L164" s="80"/>
      <c r="M164" s="80">
        <v>4</v>
      </c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16">
        <f>IF(A164="","",COUNTIF(D164:AH165,"&gt;2")/2)</f>
        <v>1</v>
      </c>
      <c r="AJ164" s="16" cm="1">
        <f t="array" ref="AJ164">SUMPRODUCT(IFERROR((IFERROR(WEEKDAY($D$3:$AH$3,2),999)&lt;6)*D164:AH165,0))</f>
        <v>8</v>
      </c>
      <c r="AK164" s="16" cm="1">
        <f t="array" ref="AK164">SUMPRODUCT((IFERROR(WEEKDAY($D$3:$AH$3,2),999)&lt;6)*D166:AH166)</f>
        <v>2</v>
      </c>
      <c r="AL164" s="16" cm="1">
        <f t="array" ref="AL164">SUMPRODUCT(IFERROR((IFERROR(WEEKDAY($D$3:$AH$3,2),0)&gt;5)*D164:AH166,0))</f>
        <v>0</v>
      </c>
      <c r="AM164" s="16">
        <f>IFERROR(SUM(AJ164:AL166),"")</f>
        <v>10</v>
      </c>
      <c r="AN164" s="16" t="s">
        <v>108</v>
      </c>
      <c r="AO164" s="16" cm="1">
        <f t="array" ref="AO164">SUMPRODUCT((IFERROR((D164:AH164+D165:AH165+D166:AH166),0)&gt;8)*1,IFERROR((D164:AH164+D165:AH165+D166:AH166-8),0))</f>
        <v>2</v>
      </c>
      <c r="AP164" s="16">
        <f>SUM(D164:AH166)-AO164</f>
        <v>8</v>
      </c>
      <c r="AQ164" s="16">
        <f>AM164-AO164-AP164</f>
        <v>0</v>
      </c>
    </row>
    <row r="165" ht="18" spans="1:43">
      <c r="A165" s="66"/>
      <c r="B165" s="83"/>
      <c r="C165" s="67" t="s">
        <v>112</v>
      </c>
      <c r="D165" s="80"/>
      <c r="E165" s="80"/>
      <c r="F165" s="80"/>
      <c r="G165" s="80"/>
      <c r="H165" s="80"/>
      <c r="I165" s="80"/>
      <c r="J165" s="80"/>
      <c r="K165" s="80"/>
      <c r="L165" s="80"/>
      <c r="M165" s="80">
        <v>4</v>
      </c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16"/>
      <c r="AJ165" s="16"/>
      <c r="AK165" s="16"/>
      <c r="AL165" s="16"/>
      <c r="AM165" s="16"/>
      <c r="AN165" s="16"/>
      <c r="AO165" s="16"/>
      <c r="AP165" s="16"/>
      <c r="AQ165" s="16"/>
    </row>
    <row r="166" ht="18" spans="1:43">
      <c r="A166" s="69"/>
      <c r="B166" s="82"/>
      <c r="C166" s="67" t="s">
        <v>110</v>
      </c>
      <c r="D166" s="80"/>
      <c r="E166" s="80"/>
      <c r="F166" s="80"/>
      <c r="G166" s="80"/>
      <c r="H166" s="80"/>
      <c r="I166" s="80"/>
      <c r="J166" s="80"/>
      <c r="K166" s="80"/>
      <c r="L166" s="80"/>
      <c r="M166" s="80">
        <v>2</v>
      </c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95"/>
      <c r="AH166" s="80"/>
      <c r="AI166" s="16"/>
      <c r="AJ166" s="16"/>
      <c r="AK166" s="16"/>
      <c r="AL166" s="16"/>
      <c r="AM166" s="16"/>
      <c r="AN166" s="16"/>
      <c r="AO166" s="16"/>
      <c r="AP166" s="16"/>
      <c r="AQ166" s="16"/>
    </row>
    <row r="167" ht="24.75" spans="1:43">
      <c r="A167" s="101" t="s">
        <v>37</v>
      </c>
      <c r="B167" s="83" t="s">
        <v>20</v>
      </c>
      <c r="C167" s="102" t="s">
        <v>111</v>
      </c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26">
        <v>4</v>
      </c>
      <c r="X167" s="103"/>
      <c r="Y167" s="103"/>
      <c r="Z167" s="103"/>
      <c r="AA167" s="103"/>
      <c r="AB167" s="103">
        <v>4</v>
      </c>
      <c r="AC167" s="103">
        <v>4</v>
      </c>
      <c r="AD167" s="103">
        <v>4</v>
      </c>
      <c r="AE167" s="103">
        <v>4</v>
      </c>
      <c r="AF167" s="103">
        <v>4</v>
      </c>
      <c r="AG167" s="103">
        <v>4</v>
      </c>
      <c r="AH167" s="103">
        <v>4</v>
      </c>
      <c r="AI167" s="16">
        <f>IF(A167="","",COUNTIF(D167:AH168,"&gt;2")/2)</f>
        <v>8</v>
      </c>
      <c r="AJ167" s="16" cm="1">
        <f t="array" ref="AJ167">SUMPRODUCT(IFERROR((IFERROR(WEEKDAY($D$3:$AH$3,2),999)&lt;6)*D167:AH168,0))</f>
        <v>39</v>
      </c>
      <c r="AK167" s="16" cm="1">
        <f t="array" ref="AK167">SUMPRODUCT((IFERROR(WEEKDAY($D$3:$AH$3,2),999)&lt;6)*D169:AH169)</f>
        <v>13.5</v>
      </c>
      <c r="AL167" s="16" cm="1">
        <f t="array" ref="AL167">SUMPRODUCT(IFERROR((IFERROR(WEEKDAY($D$3:$AH$3,2),0)&gt;5)*D167:AH169,0))</f>
        <v>32</v>
      </c>
      <c r="AM167" s="16">
        <f>IFERROR(SUM(AJ167:AL169),"")</f>
        <v>84.5</v>
      </c>
      <c r="AN167" s="16" t="s">
        <v>108</v>
      </c>
      <c r="AO167" s="16" cm="1">
        <f t="array" ref="AO167">SUMPRODUCT((IFERROR((D167:AH167+D168:AH168+D169:AH169),0)&gt;8)*1,IFERROR((D167:AH167+D168:AH168+D169:AH169-8),0))</f>
        <v>21.5</v>
      </c>
      <c r="AP167" s="16">
        <f>SUM(D167:AH169)-AO167</f>
        <v>63</v>
      </c>
      <c r="AQ167" s="16">
        <f>AM167-AO167-AP167</f>
        <v>0</v>
      </c>
    </row>
    <row r="168" ht="24.75" spans="1:43">
      <c r="A168" s="101"/>
      <c r="B168" s="83"/>
      <c r="C168" s="102" t="s">
        <v>112</v>
      </c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26">
        <v>4</v>
      </c>
      <c r="X168" s="103"/>
      <c r="Y168" s="103"/>
      <c r="Z168" s="103"/>
      <c r="AA168" s="103"/>
      <c r="AB168" s="103">
        <v>4</v>
      </c>
      <c r="AC168" s="103">
        <v>4</v>
      </c>
      <c r="AD168" s="103">
        <v>4</v>
      </c>
      <c r="AE168" s="103">
        <v>4</v>
      </c>
      <c r="AF168" s="103">
        <v>4</v>
      </c>
      <c r="AG168" s="103">
        <v>4</v>
      </c>
      <c r="AH168" s="103">
        <v>3</v>
      </c>
      <c r="AI168" s="16"/>
      <c r="AJ168" s="16"/>
      <c r="AK168" s="16"/>
      <c r="AL168" s="16"/>
      <c r="AM168" s="16"/>
      <c r="AN168" s="16"/>
      <c r="AO168" s="16"/>
      <c r="AP168" s="16"/>
      <c r="AQ168" s="16"/>
    </row>
    <row r="169" ht="24.75" spans="1:43">
      <c r="A169" s="101"/>
      <c r="B169" s="82"/>
      <c r="C169" s="102" t="s">
        <v>110</v>
      </c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26">
        <v>3</v>
      </c>
      <c r="X169" s="103"/>
      <c r="Y169" s="103"/>
      <c r="Z169" s="103"/>
      <c r="AA169" s="103"/>
      <c r="AB169" s="103">
        <v>4</v>
      </c>
      <c r="AC169" s="103">
        <v>4</v>
      </c>
      <c r="AD169" s="103">
        <v>1</v>
      </c>
      <c r="AE169" s="103">
        <v>4</v>
      </c>
      <c r="AF169" s="103">
        <v>3.5</v>
      </c>
      <c r="AG169" s="103">
        <v>2</v>
      </c>
      <c r="AH169" s="103"/>
      <c r="AI169" s="16"/>
      <c r="AJ169" s="16"/>
      <c r="AK169" s="16"/>
      <c r="AL169" s="16"/>
      <c r="AM169" s="16"/>
      <c r="AN169" s="16"/>
      <c r="AO169" s="16"/>
      <c r="AP169" s="16"/>
      <c r="AQ169" s="16"/>
    </row>
    <row r="170" ht="33.75" spans="1:43">
      <c r="A170" s="104" t="s">
        <v>60</v>
      </c>
      <c r="B170" s="83" t="s">
        <v>20</v>
      </c>
      <c r="C170" s="105" t="s">
        <v>111</v>
      </c>
      <c r="D170" s="106">
        <v>4</v>
      </c>
      <c r="E170" s="106">
        <v>4</v>
      </c>
      <c r="F170" s="106">
        <v>4</v>
      </c>
      <c r="G170" s="106">
        <v>4</v>
      </c>
      <c r="H170" s="106">
        <v>4</v>
      </c>
      <c r="I170" s="106">
        <v>4</v>
      </c>
      <c r="J170" s="106">
        <v>4</v>
      </c>
      <c r="K170" s="106">
        <v>4</v>
      </c>
      <c r="L170" s="106">
        <v>4</v>
      </c>
      <c r="M170" s="106">
        <v>4</v>
      </c>
      <c r="N170" s="106">
        <v>4</v>
      </c>
      <c r="O170" s="106">
        <v>4</v>
      </c>
      <c r="P170" s="106">
        <v>4</v>
      </c>
      <c r="Q170" s="106">
        <v>4</v>
      </c>
      <c r="R170" s="106">
        <v>4</v>
      </c>
      <c r="S170" s="106">
        <v>4</v>
      </c>
      <c r="T170" s="106">
        <v>4</v>
      </c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09"/>
      <c r="AH170" s="132"/>
      <c r="AI170" s="16">
        <f>IF(A170="","",COUNTIF(D170:AH171,"&gt;2")/2)</f>
        <v>17</v>
      </c>
      <c r="AJ170" s="16" cm="1">
        <f t="array" ref="AJ170">SUMPRODUCT(IFERROR((IFERROR(WEEKDAY($D$3:$AH$3,2),999)&lt;6)*D170:AH171,0))</f>
        <v>104</v>
      </c>
      <c r="AK170" s="16" cm="1">
        <f t="array" ref="AK170">SUMPRODUCT((IFERROR(WEEKDAY($D$3:$AH$3,2),999)&lt;6)*D172:AH172)</f>
        <v>38</v>
      </c>
      <c r="AL170" s="16" cm="1">
        <f t="array" ref="AL170">SUMPRODUCT(IFERROR((IFERROR(WEEKDAY($D$3:$AH$3,2),0)&gt;5)*D170:AH172,0))</f>
        <v>44</v>
      </c>
      <c r="AM170" s="16">
        <f>IFERROR(SUM(AJ170:AL172),"")</f>
        <v>186</v>
      </c>
      <c r="AN170" s="16" t="s">
        <v>108</v>
      </c>
      <c r="AO170" s="16" cm="1">
        <f t="array" ref="AO170">SUMPRODUCT((IFERROR((D170:AH170+D171:AH171+D172:AH172),0)&gt;8)*1,IFERROR((D170:AH170+D171:AH171+D172:AH172-8),0))</f>
        <v>50</v>
      </c>
      <c r="AP170" s="16">
        <f>SUM(D170:AH172)-AO170</f>
        <v>136</v>
      </c>
      <c r="AQ170" s="16">
        <f>AM170-AO170-AP170</f>
        <v>0</v>
      </c>
    </row>
    <row r="171" ht="33.75" spans="1:43">
      <c r="A171" s="104"/>
      <c r="B171" s="83"/>
      <c r="C171" s="105" t="s">
        <v>112</v>
      </c>
      <c r="D171" s="106">
        <v>4</v>
      </c>
      <c r="E171" s="106">
        <v>4</v>
      </c>
      <c r="F171" s="106">
        <v>4</v>
      </c>
      <c r="G171" s="106">
        <v>4</v>
      </c>
      <c r="H171" s="106">
        <v>4</v>
      </c>
      <c r="I171" s="106">
        <v>4</v>
      </c>
      <c r="J171" s="106">
        <v>4</v>
      </c>
      <c r="K171" s="106">
        <v>4</v>
      </c>
      <c r="L171" s="106">
        <v>4</v>
      </c>
      <c r="M171" s="106">
        <v>4</v>
      </c>
      <c r="N171" s="106">
        <v>4</v>
      </c>
      <c r="O171" s="106">
        <v>4</v>
      </c>
      <c r="P171" s="106">
        <v>4</v>
      </c>
      <c r="Q171" s="106">
        <v>4</v>
      </c>
      <c r="R171" s="106">
        <v>4</v>
      </c>
      <c r="S171" s="106">
        <v>4</v>
      </c>
      <c r="T171" s="106">
        <v>4</v>
      </c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09"/>
      <c r="AH171" s="132"/>
      <c r="AI171" s="16"/>
      <c r="AJ171" s="16"/>
      <c r="AK171" s="16"/>
      <c r="AL171" s="16"/>
      <c r="AM171" s="16"/>
      <c r="AN171" s="16"/>
      <c r="AO171" s="16"/>
      <c r="AP171" s="16"/>
      <c r="AQ171" s="16"/>
    </row>
    <row r="172" ht="33.75" spans="1:43">
      <c r="A172" s="107"/>
      <c r="B172" s="82"/>
      <c r="C172" s="108" t="s">
        <v>110</v>
      </c>
      <c r="D172" s="106">
        <v>2</v>
      </c>
      <c r="E172" s="106">
        <v>3</v>
      </c>
      <c r="F172" s="106">
        <v>3</v>
      </c>
      <c r="G172" s="106">
        <v>3</v>
      </c>
      <c r="H172" s="106">
        <v>2.5</v>
      </c>
      <c r="I172" s="106">
        <v>4</v>
      </c>
      <c r="J172" s="106">
        <v>4</v>
      </c>
      <c r="K172" s="106">
        <v>4</v>
      </c>
      <c r="L172" s="106">
        <v>3</v>
      </c>
      <c r="M172" s="106">
        <v>3</v>
      </c>
      <c r="N172" s="106">
        <v>3</v>
      </c>
      <c r="O172" s="123">
        <v>3</v>
      </c>
      <c r="P172" s="123">
        <v>2.5</v>
      </c>
      <c r="Q172" s="106">
        <v>1</v>
      </c>
      <c r="R172" s="106">
        <v>3</v>
      </c>
      <c r="S172" s="106">
        <v>3</v>
      </c>
      <c r="T172" s="106">
        <v>3</v>
      </c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09"/>
      <c r="AH172" s="132"/>
      <c r="AI172" s="16"/>
      <c r="AJ172" s="16"/>
      <c r="AK172" s="16"/>
      <c r="AL172" s="16"/>
      <c r="AM172" s="16"/>
      <c r="AN172" s="16"/>
      <c r="AO172" s="16"/>
      <c r="AP172" s="16"/>
      <c r="AQ172" s="16"/>
    </row>
    <row r="173" ht="33.75" spans="1:43">
      <c r="A173" s="104" t="s">
        <v>61</v>
      </c>
      <c r="B173" s="83" t="s">
        <v>20</v>
      </c>
      <c r="C173" s="105" t="s">
        <v>111</v>
      </c>
      <c r="D173" s="109">
        <v>4</v>
      </c>
      <c r="E173" s="109">
        <v>4</v>
      </c>
      <c r="F173" s="109">
        <v>4</v>
      </c>
      <c r="G173" s="109">
        <v>4</v>
      </c>
      <c r="H173" s="109">
        <v>4</v>
      </c>
      <c r="I173" s="109">
        <v>4</v>
      </c>
      <c r="J173" s="109">
        <v>4</v>
      </c>
      <c r="K173" s="109">
        <v>4</v>
      </c>
      <c r="L173" s="109">
        <v>4</v>
      </c>
      <c r="M173" s="109">
        <v>4</v>
      </c>
      <c r="N173" s="124">
        <v>4</v>
      </c>
      <c r="O173" s="109"/>
      <c r="P173" s="109"/>
      <c r="Q173" s="109">
        <v>4</v>
      </c>
      <c r="R173" s="109">
        <v>4</v>
      </c>
      <c r="S173" s="109">
        <v>4</v>
      </c>
      <c r="T173" s="109">
        <v>4</v>
      </c>
      <c r="U173" s="109">
        <v>4</v>
      </c>
      <c r="V173" s="109">
        <v>4</v>
      </c>
      <c r="W173" s="109">
        <v>4</v>
      </c>
      <c r="X173" s="109">
        <v>4</v>
      </c>
      <c r="Y173" s="109">
        <v>4</v>
      </c>
      <c r="Z173" s="109">
        <v>4</v>
      </c>
      <c r="AA173" s="109">
        <v>4</v>
      </c>
      <c r="AB173" s="109">
        <v>4</v>
      </c>
      <c r="AC173" s="109">
        <v>4</v>
      </c>
      <c r="AD173" s="109"/>
      <c r="AE173" s="109"/>
      <c r="AF173" s="37"/>
      <c r="AG173" s="37"/>
      <c r="AH173" s="78"/>
      <c r="AI173" s="16">
        <f>IF(A173="","",COUNTIF(D173:AH174,"&gt;2")/2)</f>
        <v>24</v>
      </c>
      <c r="AJ173" s="16" cm="1">
        <f t="array" ref="AJ173">SUMPRODUCT(IFERROR((IFERROR(WEEKDAY($D$3:$AH$3,2),999)&lt;6)*D173:AH174,0))</f>
        <v>152</v>
      </c>
      <c r="AK173" s="16" cm="1">
        <f t="array" ref="AK173">SUMPRODUCT((IFERROR(WEEKDAY($D$3:$AH$3,2),999)&lt;6)*D175:AH175)</f>
        <v>69</v>
      </c>
      <c r="AL173" s="16" cm="1">
        <f t="array" ref="AL173">SUMPRODUCT(IFERROR((IFERROR(WEEKDAY($D$3:$AH$3,2),0)&gt;5)*D173:AH175,0))</f>
        <v>58</v>
      </c>
      <c r="AM173" s="16">
        <f>IFERROR(SUM(AJ173:AL175),"")</f>
        <v>279</v>
      </c>
      <c r="AN173" s="16" t="s">
        <v>108</v>
      </c>
      <c r="AO173" s="16" cm="1">
        <f t="array" ref="AO173">SUMPRODUCT((IFERROR((D173:AH173+D174:AH174+D175:AH175),0)&gt;8)*1,IFERROR((D173:AH173+D174:AH174+D175:AH175-8),0))</f>
        <v>87</v>
      </c>
      <c r="AP173" s="16">
        <f>SUM(D173:AH175)-AO173</f>
        <v>192</v>
      </c>
      <c r="AQ173" s="16">
        <f>AM173-AO173-AP173</f>
        <v>0</v>
      </c>
    </row>
    <row r="174" ht="33.75" spans="1:43">
      <c r="A174" s="104"/>
      <c r="B174" s="83"/>
      <c r="C174" s="105" t="s">
        <v>112</v>
      </c>
      <c r="D174" s="109">
        <v>4</v>
      </c>
      <c r="E174" s="109">
        <v>4</v>
      </c>
      <c r="F174" s="109">
        <v>4</v>
      </c>
      <c r="G174" s="109">
        <v>4</v>
      </c>
      <c r="H174" s="109">
        <v>4</v>
      </c>
      <c r="I174" s="109">
        <v>4</v>
      </c>
      <c r="J174" s="109">
        <v>4</v>
      </c>
      <c r="K174" s="109">
        <v>4</v>
      </c>
      <c r="L174" s="109">
        <v>4</v>
      </c>
      <c r="M174" s="109">
        <v>4</v>
      </c>
      <c r="N174" s="124">
        <v>4</v>
      </c>
      <c r="O174" s="109"/>
      <c r="P174" s="109"/>
      <c r="Q174" s="109">
        <v>4</v>
      </c>
      <c r="R174" s="109">
        <v>4</v>
      </c>
      <c r="S174" s="109">
        <v>4</v>
      </c>
      <c r="T174" s="109">
        <v>4</v>
      </c>
      <c r="U174" s="109">
        <v>4</v>
      </c>
      <c r="V174" s="109">
        <v>4</v>
      </c>
      <c r="W174" s="109">
        <v>4</v>
      </c>
      <c r="X174" s="109">
        <v>4</v>
      </c>
      <c r="Y174" s="109">
        <v>4</v>
      </c>
      <c r="Z174" s="109">
        <v>4</v>
      </c>
      <c r="AA174" s="109">
        <v>4</v>
      </c>
      <c r="AB174" s="109">
        <v>4</v>
      </c>
      <c r="AC174" s="109">
        <v>4</v>
      </c>
      <c r="AD174" s="109"/>
      <c r="AE174" s="109"/>
      <c r="AF174" s="37"/>
      <c r="AG174" s="37"/>
      <c r="AH174" s="78"/>
      <c r="AI174" s="16"/>
      <c r="AJ174" s="16"/>
      <c r="AK174" s="16"/>
      <c r="AL174" s="16"/>
      <c r="AM174" s="16"/>
      <c r="AN174" s="16"/>
      <c r="AO174" s="16"/>
      <c r="AP174" s="16"/>
      <c r="AQ174" s="16"/>
    </row>
    <row r="175" ht="33.75" spans="1:43">
      <c r="A175" s="107"/>
      <c r="B175" s="82"/>
      <c r="C175" s="108" t="s">
        <v>110</v>
      </c>
      <c r="D175" s="109">
        <v>3</v>
      </c>
      <c r="E175" s="109">
        <v>3</v>
      </c>
      <c r="F175" s="109">
        <v>4</v>
      </c>
      <c r="G175" s="109">
        <v>3</v>
      </c>
      <c r="H175" s="109">
        <v>4</v>
      </c>
      <c r="I175" s="109">
        <v>4</v>
      </c>
      <c r="J175" s="109">
        <v>4</v>
      </c>
      <c r="K175" s="109">
        <v>4.5</v>
      </c>
      <c r="L175" s="109">
        <v>3</v>
      </c>
      <c r="M175" s="109">
        <v>3</v>
      </c>
      <c r="N175" s="124">
        <v>5</v>
      </c>
      <c r="O175" s="109"/>
      <c r="P175" s="109"/>
      <c r="Q175" s="109">
        <v>4</v>
      </c>
      <c r="R175" s="109">
        <v>3</v>
      </c>
      <c r="S175" s="109">
        <v>3</v>
      </c>
      <c r="T175" s="109">
        <v>3</v>
      </c>
      <c r="U175" s="109">
        <v>4</v>
      </c>
      <c r="V175" s="109">
        <v>4</v>
      </c>
      <c r="W175" s="109">
        <v>3</v>
      </c>
      <c r="X175" s="109">
        <v>3</v>
      </c>
      <c r="Y175" s="109">
        <v>3.5</v>
      </c>
      <c r="Z175" s="109">
        <v>4</v>
      </c>
      <c r="AA175" s="109">
        <v>3</v>
      </c>
      <c r="AB175" s="109">
        <v>6</v>
      </c>
      <c r="AC175" s="127">
        <v>3</v>
      </c>
      <c r="AD175" s="127"/>
      <c r="AE175" s="127"/>
      <c r="AF175" s="37"/>
      <c r="AG175" s="37"/>
      <c r="AH175" s="78"/>
      <c r="AI175" s="16"/>
      <c r="AJ175" s="16"/>
      <c r="AK175" s="16"/>
      <c r="AL175" s="16"/>
      <c r="AM175" s="16"/>
      <c r="AN175" s="16"/>
      <c r="AO175" s="16"/>
      <c r="AP175" s="16"/>
      <c r="AQ175" s="16"/>
    </row>
    <row r="176" ht="33.75" spans="1:43">
      <c r="A176" s="104" t="s">
        <v>62</v>
      </c>
      <c r="B176" s="102" t="s">
        <v>20</v>
      </c>
      <c r="C176" s="105" t="s">
        <v>111</v>
      </c>
      <c r="D176" s="109"/>
      <c r="E176" s="109"/>
      <c r="F176" s="109"/>
      <c r="G176" s="109"/>
      <c r="H176" s="109"/>
      <c r="I176" s="109"/>
      <c r="J176" s="109"/>
      <c r="K176" s="109"/>
      <c r="L176" s="109"/>
      <c r="M176" s="109"/>
      <c r="N176" s="109"/>
      <c r="O176" s="109"/>
      <c r="P176" s="109"/>
      <c r="Q176" s="109">
        <v>4</v>
      </c>
      <c r="R176" s="128">
        <v>4</v>
      </c>
      <c r="S176" s="109">
        <v>4</v>
      </c>
      <c r="T176" s="109">
        <v>4</v>
      </c>
      <c r="U176" s="109">
        <v>4</v>
      </c>
      <c r="V176" s="109">
        <v>4</v>
      </c>
      <c r="W176" s="109">
        <v>4</v>
      </c>
      <c r="X176" s="109">
        <v>4</v>
      </c>
      <c r="Y176" s="109">
        <v>4</v>
      </c>
      <c r="Z176" s="109">
        <v>4</v>
      </c>
      <c r="AA176" s="109"/>
      <c r="AB176" s="109"/>
      <c r="AC176" s="109"/>
      <c r="AD176" s="109"/>
      <c r="AE176" s="109">
        <v>4</v>
      </c>
      <c r="AF176" s="109">
        <v>4</v>
      </c>
      <c r="AG176" s="109">
        <v>4</v>
      </c>
      <c r="AH176" s="109"/>
      <c r="AI176" s="16">
        <f>IF(A176="","",COUNTIF(D176:AH177,"&gt;2")/2)</f>
        <v>13</v>
      </c>
      <c r="AJ176" s="16" cm="1">
        <f t="array" ref="AJ176">SUMPRODUCT(IFERROR((IFERROR(WEEKDAY($D$3:$AH$3,2),999)&lt;6)*D176:AH177,0))</f>
        <v>88</v>
      </c>
      <c r="AK176" s="16" cm="1">
        <f t="array" ref="AK176">SUMPRODUCT((IFERROR(WEEKDAY($D$3:$AH$3,2),999)&lt;6)*D178:AH178)</f>
        <v>29.5</v>
      </c>
      <c r="AL176" s="16" cm="1">
        <f t="array" ref="AL176">SUMPRODUCT(IFERROR((IFERROR(WEEKDAY($D$3:$AH$3,2),0)&gt;5)*D176:AH178,0))</f>
        <v>22</v>
      </c>
      <c r="AM176" s="16">
        <f>IFERROR(SUM(AJ176:AL178),"")</f>
        <v>139.5</v>
      </c>
      <c r="AN176" s="16" t="s">
        <v>108</v>
      </c>
      <c r="AO176" s="16" cm="1">
        <f t="array" ref="AO176">SUMPRODUCT((IFERROR((D176:AH176+D177:AH177+D178:AH178),0)&gt;8)*1,IFERROR((D176:AH176+D177:AH177+D178:AH178-8),0))</f>
        <v>35.5</v>
      </c>
      <c r="AP176" s="16">
        <f>SUM(D176:AH178)-AO176</f>
        <v>104</v>
      </c>
      <c r="AQ176" s="16">
        <f>AM176-AO176-AP176</f>
        <v>0</v>
      </c>
    </row>
    <row r="177" ht="33.75" spans="1:43">
      <c r="A177" s="104"/>
      <c r="B177" s="102"/>
      <c r="C177" s="105" t="s">
        <v>112</v>
      </c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>
        <v>4</v>
      </c>
      <c r="R177" s="128">
        <v>4</v>
      </c>
      <c r="S177" s="109">
        <v>4</v>
      </c>
      <c r="T177" s="109">
        <v>4</v>
      </c>
      <c r="U177" s="109">
        <v>4</v>
      </c>
      <c r="V177" s="109">
        <v>4</v>
      </c>
      <c r="W177" s="109">
        <v>4</v>
      </c>
      <c r="X177" s="109">
        <v>4</v>
      </c>
      <c r="Y177" s="109">
        <v>4</v>
      </c>
      <c r="Z177" s="109">
        <v>4</v>
      </c>
      <c r="AA177" s="109"/>
      <c r="AB177" s="109"/>
      <c r="AC177" s="109"/>
      <c r="AD177" s="109"/>
      <c r="AE177" s="109">
        <v>4</v>
      </c>
      <c r="AF177" s="109">
        <v>4</v>
      </c>
      <c r="AG177" s="109">
        <v>4</v>
      </c>
      <c r="AH177" s="109"/>
      <c r="AI177" s="16"/>
      <c r="AJ177" s="16"/>
      <c r="AK177" s="16"/>
      <c r="AL177" s="16"/>
      <c r="AM177" s="16"/>
      <c r="AN177" s="16"/>
      <c r="AO177" s="16"/>
      <c r="AP177" s="16"/>
      <c r="AQ177" s="16"/>
    </row>
    <row r="178" ht="33.75" spans="1:43">
      <c r="A178" s="107"/>
      <c r="B178" s="110"/>
      <c r="C178" s="108" t="s">
        <v>110</v>
      </c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>
        <v>3</v>
      </c>
      <c r="R178" s="128">
        <v>3</v>
      </c>
      <c r="S178" s="109">
        <v>3</v>
      </c>
      <c r="T178" s="109">
        <v>1</v>
      </c>
      <c r="U178" s="109">
        <v>3</v>
      </c>
      <c r="V178" s="109">
        <v>3</v>
      </c>
      <c r="W178" s="109">
        <v>3</v>
      </c>
      <c r="X178" s="109">
        <v>3.5</v>
      </c>
      <c r="Y178" s="109">
        <v>3</v>
      </c>
      <c r="Z178" s="109">
        <v>3</v>
      </c>
      <c r="AA178" s="109"/>
      <c r="AB178" s="109"/>
      <c r="AC178" s="109"/>
      <c r="AD178" s="109"/>
      <c r="AE178" s="109">
        <v>3</v>
      </c>
      <c r="AF178" s="109">
        <v>3</v>
      </c>
      <c r="AG178" s="127">
        <v>1</v>
      </c>
      <c r="AH178" s="109"/>
      <c r="AI178" s="16"/>
      <c r="AJ178" s="16"/>
      <c r="AK178" s="16"/>
      <c r="AL178" s="16"/>
      <c r="AM178" s="16"/>
      <c r="AN178" s="16"/>
      <c r="AO178" s="16"/>
      <c r="AP178" s="16"/>
      <c r="AQ178" s="16"/>
    </row>
    <row r="179" ht="13.5" spans="1:43">
      <c r="A179" s="111" t="s">
        <v>21</v>
      </c>
      <c r="B179" s="112" t="s">
        <v>118</v>
      </c>
      <c r="C179" s="113" t="s">
        <v>111</v>
      </c>
      <c r="D179" s="114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  <c r="R179" s="114"/>
      <c r="S179" s="114"/>
      <c r="T179" s="114"/>
      <c r="U179" s="114"/>
      <c r="V179" s="114"/>
      <c r="W179" s="114"/>
      <c r="X179" s="114"/>
      <c r="Y179" s="114"/>
      <c r="Z179" s="114"/>
      <c r="AA179" s="114"/>
      <c r="AB179" s="114"/>
      <c r="AC179" s="114"/>
      <c r="AD179" s="114"/>
      <c r="AE179" s="114"/>
      <c r="AF179" s="130">
        <v>4</v>
      </c>
      <c r="AG179" s="130">
        <v>4</v>
      </c>
      <c r="AH179" s="130" t="s">
        <v>107</v>
      </c>
      <c r="AI179" s="16">
        <f>IF(A179="","",COUNTIF(D179:AH180,"&gt;2")/2)</f>
        <v>2</v>
      </c>
      <c r="AJ179" s="16" cm="1">
        <f t="array" ref="AJ179">SUMPRODUCT(IFERROR((IFERROR(WEEKDAY($D$3:$AH$3,2),999)&lt;6)*D179:AH180,0))</f>
        <v>16</v>
      </c>
      <c r="AK179" s="16" cm="1">
        <f t="array" ref="AK179">SUMPRODUCT((IFERROR(WEEKDAY($D$3:$AH$3,2),999)&lt;6)*D181:AH181)</f>
        <v>8.5</v>
      </c>
      <c r="AL179" s="16" cm="1">
        <f t="array" ref="AL179">SUMPRODUCT(IFERROR((IFERROR(WEEKDAY($D$3:$AH$3,2),0)&gt;5)*D179:AH181,0))</f>
        <v>0</v>
      </c>
      <c r="AM179" s="16">
        <f>IFERROR(SUM(AJ179:AL181),"")</f>
        <v>24.5</v>
      </c>
      <c r="AN179" s="16" t="s">
        <v>108</v>
      </c>
      <c r="AO179" s="16" cm="1">
        <f t="array" ref="AO179">SUMPRODUCT((IFERROR((D179:AH179+D180:AH180+D181:AH181),0)&gt;8)*1,IFERROR((D179:AH179+D180:AH180+D181:AH181-8),0))</f>
        <v>8.5</v>
      </c>
      <c r="AP179" s="16">
        <f>SUM(D179:AH181)-AO179</f>
        <v>16</v>
      </c>
      <c r="AQ179" s="16">
        <f>AM179-AO179-AP179</f>
        <v>0</v>
      </c>
    </row>
    <row r="180" ht="13.5" spans="1:43">
      <c r="A180" s="112"/>
      <c r="B180" s="112"/>
      <c r="C180" s="113" t="s">
        <v>112</v>
      </c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  <c r="R180" s="114"/>
      <c r="S180" s="114"/>
      <c r="T180" s="114"/>
      <c r="U180" s="114"/>
      <c r="V180" s="114"/>
      <c r="W180" s="114"/>
      <c r="X180" s="114"/>
      <c r="Y180" s="114"/>
      <c r="Z180" s="114"/>
      <c r="AA180" s="114"/>
      <c r="AB180" s="114"/>
      <c r="AC180" s="114"/>
      <c r="AD180" s="114"/>
      <c r="AE180" s="114"/>
      <c r="AF180" s="130">
        <v>4</v>
      </c>
      <c r="AG180" s="130">
        <v>4</v>
      </c>
      <c r="AH180" s="130" t="s">
        <v>107</v>
      </c>
      <c r="AI180" s="16"/>
      <c r="AJ180" s="16"/>
      <c r="AK180" s="16"/>
      <c r="AL180" s="16"/>
      <c r="AM180" s="16"/>
      <c r="AN180" s="16"/>
      <c r="AO180" s="16"/>
      <c r="AP180" s="16"/>
      <c r="AQ180" s="16"/>
    </row>
    <row r="181" ht="13.5" spans="1:43">
      <c r="A181" s="115"/>
      <c r="B181" s="115"/>
      <c r="C181" s="113" t="s">
        <v>110</v>
      </c>
      <c r="D181" s="114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14"/>
      <c r="AA181" s="114"/>
      <c r="AB181" s="114"/>
      <c r="AC181" s="114"/>
      <c r="AD181" s="114"/>
      <c r="AE181" s="114"/>
      <c r="AF181" s="130">
        <v>3</v>
      </c>
      <c r="AG181" s="130">
        <v>5.5</v>
      </c>
      <c r="AH181" s="130"/>
      <c r="AI181" s="16"/>
      <c r="AJ181" s="16"/>
      <c r="AK181" s="16"/>
      <c r="AL181" s="16"/>
      <c r="AM181" s="16"/>
      <c r="AN181" s="16"/>
      <c r="AO181" s="16"/>
      <c r="AP181" s="16"/>
      <c r="AQ181" s="16"/>
    </row>
    <row r="182" ht="24.75" spans="1:43">
      <c r="A182" s="116" t="s">
        <v>34</v>
      </c>
      <c r="B182" s="117" t="s">
        <v>119</v>
      </c>
      <c r="C182" s="117" t="s">
        <v>111</v>
      </c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21"/>
      <c r="AC182" s="118"/>
      <c r="AD182" s="121"/>
      <c r="AE182" s="121"/>
      <c r="AF182" s="121">
        <v>4</v>
      </c>
      <c r="AG182" s="121">
        <v>4</v>
      </c>
      <c r="AH182" s="121">
        <v>4</v>
      </c>
      <c r="AI182" s="16">
        <f>IF(A182="","",COUNTIF(D182:AH183,"&gt;2")/2)</f>
        <v>2.5</v>
      </c>
      <c r="AJ182" s="16" cm="1">
        <f t="array" ref="AJ182">SUMPRODUCT(IFERROR((IFERROR(WEEKDAY($D$3:$AH$3,2),999)&lt;6)*D182:AH183,0))</f>
        <v>19.5</v>
      </c>
      <c r="AK182" s="16" cm="1">
        <f t="array" ref="AK182">SUMPRODUCT((IFERROR(WEEKDAY($D$3:$AH$3,2),999)&lt;6)*D184:AH184)</f>
        <v>3</v>
      </c>
      <c r="AL182" s="16" cm="1">
        <f t="array" ref="AL182">SUMPRODUCT(IFERROR((IFERROR(WEEKDAY($D$3:$AH$3,2),0)&gt;5)*D182:AH184,0))</f>
        <v>0</v>
      </c>
      <c r="AM182" s="16">
        <f>IFERROR(SUM(AJ182:AL184),"")</f>
        <v>22.5</v>
      </c>
      <c r="AN182" s="16" t="s">
        <v>108</v>
      </c>
      <c r="AO182" s="16" cm="1">
        <f t="array" ref="AO182">SUMPRODUCT((IFERROR((D182:AH182+D183:AH183+D184:AH184),0)&gt;8)*1,IFERROR((D182:AH182+D183:AH183+D184:AH184-8),0))</f>
        <v>3</v>
      </c>
      <c r="AP182" s="16">
        <f>SUM(D182:AH184)-AO182</f>
        <v>19.5</v>
      </c>
      <c r="AQ182" s="16">
        <f>AM182-AO182-AP182</f>
        <v>0</v>
      </c>
    </row>
    <row r="183" ht="24.75" spans="1:43">
      <c r="A183" s="119"/>
      <c r="B183" s="120"/>
      <c r="C183" s="120" t="s">
        <v>112</v>
      </c>
      <c r="D183" s="121"/>
      <c r="E183" s="121"/>
      <c r="F183" s="121"/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>
        <v>4</v>
      </c>
      <c r="AG183" s="121"/>
      <c r="AH183" s="121">
        <v>3.5</v>
      </c>
      <c r="AI183" s="16"/>
      <c r="AJ183" s="16"/>
      <c r="AK183" s="16"/>
      <c r="AL183" s="16"/>
      <c r="AM183" s="16"/>
      <c r="AN183" s="16"/>
      <c r="AO183" s="16"/>
      <c r="AP183" s="16"/>
      <c r="AQ183" s="16"/>
    </row>
    <row r="184" ht="24.75" spans="1:43">
      <c r="A184" s="122"/>
      <c r="B184" s="117"/>
      <c r="C184" s="117" t="s">
        <v>110</v>
      </c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>
        <v>3</v>
      </c>
      <c r="AG184" s="118"/>
      <c r="AH184" s="118"/>
      <c r="AI184" s="16"/>
      <c r="AJ184" s="16"/>
      <c r="AK184" s="16"/>
      <c r="AL184" s="16"/>
      <c r="AM184" s="16"/>
      <c r="AN184" s="16"/>
      <c r="AO184" s="16"/>
      <c r="AP184" s="16"/>
      <c r="AQ184" s="16"/>
    </row>
    <row r="185" ht="13.5" spans="1:43">
      <c r="A185" s="113" t="s">
        <v>22</v>
      </c>
      <c r="B185" s="78" t="s">
        <v>118</v>
      </c>
      <c r="C185" s="78" t="s">
        <v>111</v>
      </c>
      <c r="D185" s="114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14">
        <v>4</v>
      </c>
      <c r="AA185" s="114">
        <v>4</v>
      </c>
      <c r="AB185" s="114">
        <v>4</v>
      </c>
      <c r="AC185" s="114">
        <v>4</v>
      </c>
      <c r="AD185" s="114">
        <v>4</v>
      </c>
      <c r="AE185" s="114">
        <v>4</v>
      </c>
      <c r="AF185" s="114"/>
      <c r="AG185" s="130"/>
      <c r="AH185" s="114"/>
      <c r="AI185" s="16">
        <f>IF(A185="","",COUNTIF(D185:AH186,"&gt;2")/2)</f>
        <v>6</v>
      </c>
      <c r="AJ185" s="16" cm="1">
        <f t="array" ref="AJ185">SUMPRODUCT(IFERROR((IFERROR(WEEKDAY($D$3:$AH$3,2),999)&lt;6)*D185:AH186,0))</f>
        <v>32</v>
      </c>
      <c r="AK185" s="16" cm="1">
        <f t="array" ref="AK185">SUMPRODUCT((IFERROR(WEEKDAY($D$3:$AH$3,2),999)&lt;6)*D187:AH187)</f>
        <v>13</v>
      </c>
      <c r="AL185" s="16" cm="1">
        <f t="array" ref="AL185">SUMPRODUCT(IFERROR((IFERROR(WEEKDAY($D$3:$AH$3,2),0)&gt;5)*D185:AH187,0))</f>
        <v>24</v>
      </c>
      <c r="AM185" s="16">
        <f>IFERROR(SUM(AJ185:AL187),"")</f>
        <v>69</v>
      </c>
      <c r="AN185" s="16" t="s">
        <v>108</v>
      </c>
      <c r="AO185" s="16" cm="1">
        <f t="array" ref="AO185">SUMPRODUCT((IFERROR((D185:AH185+D186:AH186+D187:AH187),0)&gt;8)*1,IFERROR((D185:AH185+D186:AH186+D187:AH187-8),0))</f>
        <v>21</v>
      </c>
      <c r="AP185" s="16">
        <f>SUM(D185:AH187)-AO185</f>
        <v>48</v>
      </c>
      <c r="AQ185" s="16">
        <f>AM185-AO185-AP185</f>
        <v>0</v>
      </c>
    </row>
    <row r="186" ht="13.5" spans="1:43">
      <c r="A186" s="113"/>
      <c r="B186" s="78"/>
      <c r="C186" s="78" t="s">
        <v>112</v>
      </c>
      <c r="D186" s="114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>
        <v>4</v>
      </c>
      <c r="AA186" s="114">
        <v>4</v>
      </c>
      <c r="AB186" s="114">
        <v>4</v>
      </c>
      <c r="AC186" s="114">
        <v>4</v>
      </c>
      <c r="AD186" s="114">
        <v>4</v>
      </c>
      <c r="AE186" s="114">
        <v>4</v>
      </c>
      <c r="AF186" s="114"/>
      <c r="AG186" s="130"/>
      <c r="AH186" s="114"/>
      <c r="AI186" s="16"/>
      <c r="AJ186" s="16"/>
      <c r="AK186" s="16"/>
      <c r="AL186" s="16"/>
      <c r="AM186" s="16"/>
      <c r="AN186" s="16"/>
      <c r="AO186" s="16"/>
      <c r="AP186" s="16"/>
      <c r="AQ186" s="16"/>
    </row>
    <row r="187" ht="13.5" spans="1:43">
      <c r="A187" s="113"/>
      <c r="B187" s="78"/>
      <c r="C187" s="78" t="s">
        <v>110</v>
      </c>
      <c r="D187" s="114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>
        <v>2.5</v>
      </c>
      <c r="AA187" s="114">
        <v>3.5</v>
      </c>
      <c r="AB187" s="114">
        <v>3.5</v>
      </c>
      <c r="AC187" s="114">
        <v>4.5</v>
      </c>
      <c r="AD187" s="114">
        <v>3.5</v>
      </c>
      <c r="AE187" s="114">
        <v>3.5</v>
      </c>
      <c r="AF187" s="114"/>
      <c r="AG187" s="130"/>
      <c r="AH187" s="114"/>
      <c r="AI187" s="16"/>
      <c r="AJ187" s="16"/>
      <c r="AK187" s="16"/>
      <c r="AL187" s="16"/>
      <c r="AM187" s="16"/>
      <c r="AN187" s="16"/>
      <c r="AO187" s="16"/>
      <c r="AP187" s="16"/>
      <c r="AQ187" s="16"/>
    </row>
    <row r="188" ht="13.5" spans="1:43">
      <c r="A188" s="78"/>
      <c r="B188" s="78"/>
      <c r="C188" s="78"/>
      <c r="D188" s="78"/>
      <c r="E188" s="79"/>
      <c r="F188" s="79"/>
      <c r="G188" s="79"/>
      <c r="H188" s="79"/>
      <c r="I188" s="79"/>
      <c r="J188" s="78"/>
      <c r="K188" s="79"/>
      <c r="L188" s="79"/>
      <c r="M188" s="79"/>
      <c r="N188" s="78"/>
      <c r="O188" s="78"/>
      <c r="P188" s="78"/>
      <c r="Q188" s="78"/>
      <c r="R188" s="78"/>
      <c r="S188" s="78"/>
      <c r="T188" s="78"/>
      <c r="U188" s="79"/>
      <c r="V188" s="79"/>
      <c r="W188" s="78"/>
      <c r="X188" s="78"/>
      <c r="Y188" s="78"/>
      <c r="Z188" s="78"/>
      <c r="AA188" s="78"/>
      <c r="AB188" s="78"/>
      <c r="AC188" s="79"/>
      <c r="AD188" s="78"/>
      <c r="AE188" s="78"/>
      <c r="AF188" s="78"/>
      <c r="AG188" s="78"/>
      <c r="AH188" s="78"/>
      <c r="AI188" s="16" t="str">
        <f>IF(A188="","",COUNTIF(D188:AH189,"&gt;2")/2)</f>
        <v/>
      </c>
      <c r="AJ188" s="16" cm="1">
        <f t="array" ref="AJ188">SUMPRODUCT(IFERROR((IFERROR(WEEKDAY($D$3:$AH$3,2),999)&lt;6)*D188:AH189,0))</f>
        <v>0</v>
      </c>
      <c r="AK188" s="16" cm="1">
        <f t="array" ref="AK188">SUMPRODUCT((IFERROR(WEEKDAY($D$3:$AH$3,2),999)&lt;6)*D190:AH190)</f>
        <v>0</v>
      </c>
      <c r="AL188" s="16" cm="1">
        <f t="array" ref="AL188">SUMPRODUCT(IFERROR((IFERROR(WEEKDAY($D$3:$AH$3,2),0)&gt;5)*D188:AH190,0))</f>
        <v>0</v>
      </c>
      <c r="AM188" s="16">
        <f>IFERROR(SUM(AJ188:AL190),"")</f>
        <v>0</v>
      </c>
      <c r="AN188" s="16" t="s">
        <v>108</v>
      </c>
      <c r="AO188" s="16" cm="1">
        <f t="array" ref="AO188">SUMPRODUCT((IFERROR((D188:AH188+D189:AH189+D190:AH190),0)&gt;8)*1,IFERROR((D188:AH188+D189:AH189+D190:AH190-8),0))</f>
        <v>0</v>
      </c>
      <c r="AP188" s="16">
        <f>SUM(D188:AH190)-AO188</f>
        <v>0</v>
      </c>
      <c r="AQ188" s="16">
        <f>AM188-AO188-AP188</f>
        <v>0</v>
      </c>
    </row>
    <row r="189" ht="13.5" spans="1:43">
      <c r="A189" s="78"/>
      <c r="B189" s="78"/>
      <c r="C189" s="78"/>
      <c r="D189" s="78"/>
      <c r="E189" s="78"/>
      <c r="F189" s="78"/>
      <c r="G189" s="79"/>
      <c r="H189" s="79"/>
      <c r="I189" s="78"/>
      <c r="J189" s="79"/>
      <c r="K189" s="78"/>
      <c r="L189" s="79"/>
      <c r="M189" s="79"/>
      <c r="N189" s="78"/>
      <c r="O189" s="78"/>
      <c r="P189" s="78"/>
      <c r="Q189" s="78"/>
      <c r="R189" s="78"/>
      <c r="S189" s="78"/>
      <c r="T189" s="78"/>
      <c r="U189" s="79"/>
      <c r="V189" s="79"/>
      <c r="W189" s="78"/>
      <c r="X189" s="78"/>
      <c r="Y189" s="78"/>
      <c r="Z189" s="78"/>
      <c r="AA189" s="78"/>
      <c r="AB189" s="78"/>
      <c r="AC189" s="79"/>
      <c r="AD189" s="78"/>
      <c r="AE189" s="78"/>
      <c r="AF189" s="78"/>
      <c r="AG189" s="78"/>
      <c r="AH189" s="78"/>
      <c r="AI189" s="16"/>
      <c r="AJ189" s="16"/>
      <c r="AK189" s="16"/>
      <c r="AL189" s="16"/>
      <c r="AM189" s="16"/>
      <c r="AN189" s="16"/>
      <c r="AO189" s="16"/>
      <c r="AP189" s="16"/>
      <c r="AQ189" s="16"/>
    </row>
    <row r="190" ht="13.5" spans="1:43">
      <c r="A190" s="78"/>
      <c r="B190" s="78"/>
      <c r="C190" s="78"/>
      <c r="D190" s="78"/>
      <c r="E190" s="78"/>
      <c r="F190" s="78"/>
      <c r="G190" s="78"/>
      <c r="H190" s="78"/>
      <c r="I190" s="78"/>
      <c r="J190" s="79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9"/>
      <c r="V190" s="79"/>
      <c r="W190" s="78"/>
      <c r="X190" s="78"/>
      <c r="Y190" s="78"/>
      <c r="Z190" s="78"/>
      <c r="AA190" s="78"/>
      <c r="AB190" s="78"/>
      <c r="AC190" s="79"/>
      <c r="AD190" s="78"/>
      <c r="AE190" s="78"/>
      <c r="AF190" s="78"/>
      <c r="AG190" s="78"/>
      <c r="AH190" s="78"/>
      <c r="AI190" s="16"/>
      <c r="AJ190" s="16"/>
      <c r="AK190" s="16"/>
      <c r="AL190" s="16"/>
      <c r="AM190" s="16"/>
      <c r="AN190" s="16"/>
      <c r="AO190" s="16"/>
      <c r="AP190" s="16"/>
      <c r="AQ190" s="16"/>
    </row>
    <row r="191" ht="13.5" spans="1:43">
      <c r="A191" s="78"/>
      <c r="B191" s="78"/>
      <c r="C191" s="78"/>
      <c r="D191" s="79"/>
      <c r="E191" s="79"/>
      <c r="F191" s="79"/>
      <c r="G191" s="79"/>
      <c r="H191" s="79"/>
      <c r="I191" s="79"/>
      <c r="J191" s="78"/>
      <c r="K191" s="79"/>
      <c r="L191" s="79"/>
      <c r="M191" s="79"/>
      <c r="N191" s="79"/>
      <c r="O191" s="79"/>
      <c r="P191" s="79"/>
      <c r="Q191" s="79"/>
      <c r="R191" s="78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8"/>
      <c r="AE191" s="78"/>
      <c r="AF191" s="78"/>
      <c r="AG191" s="78"/>
      <c r="AH191" s="78"/>
      <c r="AI191" s="16" t="str">
        <f>IF(A191="","",COUNTIF(D191:AH192,"&gt;2")/2)</f>
        <v/>
      </c>
      <c r="AJ191" s="16" cm="1">
        <f t="array" ref="AJ191">SUMPRODUCT(IFERROR((IFERROR(WEEKDAY($D$3:$AH$3,2),999)&lt;6)*D191:AH192,0))</f>
        <v>0</v>
      </c>
      <c r="AK191" s="16" cm="1">
        <f t="array" ref="AK191">SUMPRODUCT((IFERROR(WEEKDAY($D$3:$AH$3,2),999)&lt;6)*D193:AH193)</f>
        <v>0</v>
      </c>
      <c r="AL191" s="16" cm="1">
        <f t="array" ref="AL191">SUMPRODUCT(IFERROR((IFERROR(WEEKDAY($D$3:$AH$3,2),0)&gt;5)*D191:AH193,0))</f>
        <v>0</v>
      </c>
      <c r="AM191" s="16">
        <f>IFERROR(SUM(AJ191:AL193),"")</f>
        <v>0</v>
      </c>
      <c r="AN191" s="16" t="s">
        <v>108</v>
      </c>
      <c r="AO191" s="16" cm="1">
        <f t="array" ref="AO191">SUMPRODUCT((IFERROR((D191:AH191+D192:AH192+D193:AH193),0)&gt;8)*1,IFERROR((D191:AH191+D192:AH192+D193:AH193-8),0))</f>
        <v>0</v>
      </c>
      <c r="AP191" s="16">
        <f>SUM(D191:AH193)-AO191</f>
        <v>0</v>
      </c>
      <c r="AQ191" s="16">
        <f>AM191-AO191-AP191</f>
        <v>0</v>
      </c>
    </row>
    <row r="192" ht="13.5" spans="1:43">
      <c r="A192" s="78"/>
      <c r="B192" s="78"/>
      <c r="C192" s="78"/>
      <c r="D192" s="78"/>
      <c r="E192" s="78"/>
      <c r="F192" s="78"/>
      <c r="G192" s="79"/>
      <c r="H192" s="79"/>
      <c r="I192" s="78"/>
      <c r="J192" s="79"/>
      <c r="K192" s="78"/>
      <c r="L192" s="78"/>
      <c r="M192" s="79"/>
      <c r="N192" s="79"/>
      <c r="O192" s="78"/>
      <c r="P192" s="79"/>
      <c r="Q192" s="79"/>
      <c r="R192" s="79"/>
      <c r="S192" s="78"/>
      <c r="T192" s="78"/>
      <c r="U192" s="79"/>
      <c r="V192" s="79"/>
      <c r="W192" s="78"/>
      <c r="X192" s="79"/>
      <c r="Y192" s="78"/>
      <c r="Z192" s="78"/>
      <c r="AA192" s="78"/>
      <c r="AB192" s="79"/>
      <c r="AC192" s="79"/>
      <c r="AD192" s="78"/>
      <c r="AE192" s="78"/>
      <c r="AF192" s="78"/>
      <c r="AG192" s="78"/>
      <c r="AH192" s="78"/>
      <c r="AI192" s="16"/>
      <c r="AJ192" s="16"/>
      <c r="AK192" s="16"/>
      <c r="AL192" s="16"/>
      <c r="AM192" s="16"/>
      <c r="AN192" s="16"/>
      <c r="AO192" s="16"/>
      <c r="AP192" s="16"/>
      <c r="AQ192" s="16"/>
    </row>
    <row r="193" ht="13.5" spans="1:43">
      <c r="A193" s="78"/>
      <c r="B193" s="78"/>
      <c r="C193" s="78"/>
      <c r="D193" s="78"/>
      <c r="E193" s="78"/>
      <c r="F193" s="78"/>
      <c r="G193" s="78"/>
      <c r="H193" s="78"/>
      <c r="I193" s="78"/>
      <c r="J193" s="79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9"/>
      <c r="V193" s="79"/>
      <c r="W193" s="78"/>
      <c r="X193" s="78"/>
      <c r="Y193" s="78"/>
      <c r="Z193" s="78"/>
      <c r="AA193" s="78"/>
      <c r="AB193" s="78"/>
      <c r="AC193" s="79"/>
      <c r="AD193" s="78"/>
      <c r="AE193" s="78"/>
      <c r="AF193" s="78"/>
      <c r="AG193" s="78"/>
      <c r="AH193" s="78"/>
      <c r="AI193" s="16"/>
      <c r="AJ193" s="16"/>
      <c r="AK193" s="16"/>
      <c r="AL193" s="16"/>
      <c r="AM193" s="16"/>
      <c r="AN193" s="16"/>
      <c r="AO193" s="16"/>
      <c r="AP193" s="16"/>
      <c r="AQ193" s="16"/>
    </row>
    <row r="194" ht="13.5" spans="1:43">
      <c r="A194" s="78"/>
      <c r="B194" s="78"/>
      <c r="C194" s="78"/>
      <c r="D194" s="79"/>
      <c r="E194" s="79"/>
      <c r="F194" s="79"/>
      <c r="G194" s="79"/>
      <c r="H194" s="79"/>
      <c r="I194" s="79"/>
      <c r="J194" s="78"/>
      <c r="K194" s="79"/>
      <c r="L194" s="79"/>
      <c r="M194" s="79"/>
      <c r="N194" s="79"/>
      <c r="O194" s="79"/>
      <c r="P194" s="79"/>
      <c r="Q194" s="79"/>
      <c r="R194" s="78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8"/>
      <c r="AE194" s="78"/>
      <c r="AF194" s="78"/>
      <c r="AG194" s="78"/>
      <c r="AH194" s="78"/>
      <c r="AI194" s="16" t="str">
        <f>IF(A194="","",COUNTIF(D194:AH195,"&gt;2")/2)</f>
        <v/>
      </c>
      <c r="AJ194" s="16" cm="1">
        <f t="array" ref="AJ194">SUMPRODUCT(IFERROR((IFERROR(WEEKDAY($D$3:$AH$3,2),999)&lt;6)*D194:AH195,0))</f>
        <v>0</v>
      </c>
      <c r="AK194" s="16" cm="1">
        <f t="array" ref="AK194">SUMPRODUCT((IFERROR(WEEKDAY($D$3:$AH$3,2),999)&lt;6)*D196:AH196)</f>
        <v>0</v>
      </c>
      <c r="AL194" s="16" cm="1">
        <f t="array" ref="AL194">SUMPRODUCT(IFERROR((IFERROR(WEEKDAY($D$3:$AH$3,2),0)&gt;5)*D194:AH196,0))</f>
        <v>0</v>
      </c>
      <c r="AM194" s="16">
        <f>IFERROR(SUM(AJ194:AL196),"")</f>
        <v>0</v>
      </c>
      <c r="AN194" s="16" t="s">
        <v>108</v>
      </c>
      <c r="AO194" s="16" cm="1">
        <f t="array" ref="AO194">SUMPRODUCT((IFERROR((D194:AH194+D195:AH195+D196:AH196),0)&gt;8)*1,IFERROR((D194:AH194+D195:AH195+D196:AH196-8),0))</f>
        <v>0</v>
      </c>
      <c r="AP194" s="16">
        <f>SUM(D194:AH196)-AO194</f>
        <v>0</v>
      </c>
      <c r="AQ194" s="16">
        <f>AM194-AO194-AP194</f>
        <v>0</v>
      </c>
    </row>
    <row r="195" ht="13.5" spans="1:43">
      <c r="A195" s="78"/>
      <c r="B195" s="78"/>
      <c r="C195" s="78"/>
      <c r="D195" s="78"/>
      <c r="E195" s="78"/>
      <c r="F195" s="78"/>
      <c r="G195" s="79"/>
      <c r="H195" s="79"/>
      <c r="I195" s="78"/>
      <c r="J195" s="79"/>
      <c r="K195" s="79"/>
      <c r="L195" s="79"/>
      <c r="M195" s="79"/>
      <c r="N195" s="79"/>
      <c r="O195" s="78"/>
      <c r="P195" s="79"/>
      <c r="Q195" s="79"/>
      <c r="R195" s="79"/>
      <c r="S195" s="78"/>
      <c r="T195" s="78"/>
      <c r="U195" s="79"/>
      <c r="V195" s="79"/>
      <c r="W195" s="78"/>
      <c r="X195" s="79"/>
      <c r="Y195" s="78"/>
      <c r="Z195" s="78"/>
      <c r="AA195" s="78"/>
      <c r="AB195" s="79"/>
      <c r="AC195" s="79"/>
      <c r="AD195" s="78"/>
      <c r="AE195" s="78"/>
      <c r="AF195" s="78"/>
      <c r="AG195" s="78"/>
      <c r="AH195" s="78"/>
      <c r="AI195" s="16"/>
      <c r="AJ195" s="16"/>
      <c r="AK195" s="16"/>
      <c r="AL195" s="16"/>
      <c r="AM195" s="16"/>
      <c r="AN195" s="16"/>
      <c r="AO195" s="16"/>
      <c r="AP195" s="16"/>
      <c r="AQ195" s="16"/>
    </row>
    <row r="196" ht="13.5" spans="1:43">
      <c r="A196" s="78"/>
      <c r="B196" s="78"/>
      <c r="C196" s="78"/>
      <c r="D196" s="78"/>
      <c r="E196" s="78"/>
      <c r="F196" s="78"/>
      <c r="G196" s="78"/>
      <c r="H196" s="78"/>
      <c r="I196" s="78"/>
      <c r="J196" s="79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9"/>
      <c r="V196" s="79"/>
      <c r="W196" s="78"/>
      <c r="X196" s="78"/>
      <c r="Y196" s="78"/>
      <c r="Z196" s="78"/>
      <c r="AA196" s="78"/>
      <c r="AB196" s="78"/>
      <c r="AC196" s="79"/>
      <c r="AD196" s="78"/>
      <c r="AE196" s="78"/>
      <c r="AF196" s="78"/>
      <c r="AG196" s="78"/>
      <c r="AH196" s="78"/>
      <c r="AI196" s="16"/>
      <c r="AJ196" s="16"/>
      <c r="AK196" s="16"/>
      <c r="AL196" s="16"/>
      <c r="AM196" s="16"/>
      <c r="AN196" s="16"/>
      <c r="AO196" s="16"/>
      <c r="AP196" s="16"/>
      <c r="AQ196" s="16"/>
    </row>
    <row r="197" ht="13.5" spans="1:43">
      <c r="A197" s="78"/>
      <c r="B197" s="78"/>
      <c r="C197" s="78"/>
      <c r="D197" s="79"/>
      <c r="E197" s="79"/>
      <c r="F197" s="79"/>
      <c r="G197" s="79"/>
      <c r="H197" s="79"/>
      <c r="I197" s="79"/>
      <c r="J197" s="78"/>
      <c r="K197" s="79"/>
      <c r="L197" s="79"/>
      <c r="M197" s="79"/>
      <c r="N197" s="79"/>
      <c r="O197" s="79"/>
      <c r="P197" s="79"/>
      <c r="Q197" s="79"/>
      <c r="R197" s="78"/>
      <c r="S197" s="78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8"/>
      <c r="AE197" s="78"/>
      <c r="AF197" s="78"/>
      <c r="AG197" s="78"/>
      <c r="AH197" s="79"/>
      <c r="AI197" s="16" t="str">
        <f>IF(A197="","",COUNTIF(D197:AH198,"&gt;2")/2)</f>
        <v/>
      </c>
      <c r="AJ197" s="16" cm="1">
        <f t="array" ref="AJ197">SUMPRODUCT(IFERROR((IFERROR(WEEKDAY($D$3:$AH$3,2),999)&lt;6)*D197:AH198,0))</f>
        <v>0</v>
      </c>
      <c r="AK197" s="16" cm="1">
        <f t="array" ref="AK197">SUMPRODUCT((IFERROR(WEEKDAY($D$3:$AH$3,2),999)&lt;6)*D199:AH199)</f>
        <v>0</v>
      </c>
      <c r="AL197" s="16" cm="1">
        <f t="array" ref="AL197">SUMPRODUCT(IFERROR((IFERROR(WEEKDAY($D$3:$AH$3,2),0)&gt;5)*D197:AH199,0))</f>
        <v>0</v>
      </c>
      <c r="AM197" s="16">
        <f>IFERROR(SUM(AJ197:AL199),"")</f>
        <v>0</v>
      </c>
      <c r="AN197" s="16" t="s">
        <v>108</v>
      </c>
      <c r="AO197" s="16" cm="1">
        <f t="array" ref="AO197">SUMPRODUCT((IFERROR((D197:AH197+D198:AH198+D199:AH199),0)&gt;8)*1,IFERROR((D197:AH197+D198:AH198+D199:AH199-8),0))</f>
        <v>0</v>
      </c>
      <c r="AP197" s="16">
        <f>SUM(D197:AH199)-AO197</f>
        <v>0</v>
      </c>
      <c r="AQ197" s="16">
        <f>AM197-AO197-AP197</f>
        <v>0</v>
      </c>
    </row>
    <row r="198" ht="13.5" spans="1:43">
      <c r="A198" s="78"/>
      <c r="B198" s="78"/>
      <c r="C198" s="78"/>
      <c r="D198" s="78"/>
      <c r="E198" s="78"/>
      <c r="F198" s="78"/>
      <c r="G198" s="79"/>
      <c r="H198" s="79"/>
      <c r="I198" s="78"/>
      <c r="J198" s="79"/>
      <c r="K198" s="79"/>
      <c r="L198" s="79"/>
      <c r="M198" s="79"/>
      <c r="N198" s="79"/>
      <c r="O198" s="78"/>
      <c r="P198" s="79"/>
      <c r="Q198" s="152"/>
      <c r="R198" s="79"/>
      <c r="S198" s="79"/>
      <c r="T198" s="78"/>
      <c r="U198" s="79"/>
      <c r="V198" s="79"/>
      <c r="W198" s="78"/>
      <c r="X198" s="79"/>
      <c r="Y198" s="78"/>
      <c r="Z198" s="78"/>
      <c r="AA198" s="78"/>
      <c r="AB198" s="79"/>
      <c r="AC198" s="79"/>
      <c r="AD198" s="78"/>
      <c r="AE198" s="78"/>
      <c r="AF198" s="78"/>
      <c r="AG198" s="78"/>
      <c r="AH198" s="79"/>
      <c r="AI198" s="16"/>
      <c r="AJ198" s="16"/>
      <c r="AK198" s="16"/>
      <c r="AL198" s="16"/>
      <c r="AM198" s="16"/>
      <c r="AN198" s="16"/>
      <c r="AO198" s="16"/>
      <c r="AP198" s="16"/>
      <c r="AQ198" s="16"/>
    </row>
    <row r="199" ht="13.5" spans="1:43">
      <c r="A199" s="78"/>
      <c r="B199" s="78"/>
      <c r="C199" s="78"/>
      <c r="D199" s="78"/>
      <c r="E199" s="78"/>
      <c r="F199" s="78"/>
      <c r="G199" s="78"/>
      <c r="H199" s="78"/>
      <c r="I199" s="78"/>
      <c r="J199" s="79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9"/>
      <c r="V199" s="79"/>
      <c r="W199" s="78"/>
      <c r="X199" s="78"/>
      <c r="Y199" s="78"/>
      <c r="Z199" s="78"/>
      <c r="AA199" s="78"/>
      <c r="AB199" s="78"/>
      <c r="AC199" s="79"/>
      <c r="AD199" s="78"/>
      <c r="AE199" s="78"/>
      <c r="AF199" s="78"/>
      <c r="AG199" s="78"/>
      <c r="AH199" s="79"/>
      <c r="AI199" s="16"/>
      <c r="AJ199" s="16"/>
      <c r="AK199" s="16"/>
      <c r="AL199" s="16"/>
      <c r="AM199" s="16"/>
      <c r="AN199" s="16"/>
      <c r="AO199" s="16"/>
      <c r="AP199" s="16"/>
      <c r="AQ199" s="16"/>
    </row>
    <row r="200" ht="13.5" spans="1:43">
      <c r="A200" s="133"/>
      <c r="B200" s="133"/>
      <c r="C200" s="134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79"/>
      <c r="AI200" s="16" t="str">
        <f>IF(A200="","",COUNTIF(D200:AH201,"&gt;2")/2)</f>
        <v/>
      </c>
      <c r="AJ200" s="16" cm="1">
        <f t="array" ref="AJ200">SUMPRODUCT(IFERROR((IFERROR(WEEKDAY($D$3:$AH$3,2),999)&lt;6)*D200:AH201,0))</f>
        <v>0</v>
      </c>
      <c r="AK200" s="16" cm="1">
        <f t="array" ref="AK200">SUMPRODUCT((IFERROR(WEEKDAY($D$3:$AH$3,2),999)&lt;6)*D202:AH202)</f>
        <v>0</v>
      </c>
      <c r="AL200" s="16" cm="1">
        <f t="array" ref="AL200">SUMPRODUCT(IFERROR((IFERROR(WEEKDAY($D$3:$AH$3,2),0)&gt;5)*D200:AH202,0))</f>
        <v>0</v>
      </c>
      <c r="AM200" s="16">
        <f>IFERROR(SUM(AJ200:AL202),"")</f>
        <v>0</v>
      </c>
      <c r="AN200" s="16" t="s">
        <v>108</v>
      </c>
      <c r="AO200" s="16" cm="1">
        <f t="array" ref="AO200">SUMPRODUCT((IFERROR((D200:AH200+D201:AH201+D202:AH202),0)&gt;8)*1,IFERROR((D200:AH200+D201:AH201+D202:AH202-8),0))</f>
        <v>0</v>
      </c>
      <c r="AP200" s="16">
        <f>SUM(D200:AH202)-AO200</f>
        <v>0</v>
      </c>
      <c r="AQ200" s="16">
        <f>AM200-AO200-AP200</f>
        <v>0</v>
      </c>
    </row>
    <row r="201" ht="13.5" spans="1:43">
      <c r="A201" s="133"/>
      <c r="B201" s="133"/>
      <c r="C201" s="134"/>
      <c r="D201" s="135"/>
      <c r="E201" s="135"/>
      <c r="F201" s="135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54"/>
      <c r="AD201" s="135"/>
      <c r="AE201" s="135"/>
      <c r="AF201" s="135"/>
      <c r="AG201" s="135"/>
      <c r="AH201" s="79"/>
      <c r="AI201" s="16"/>
      <c r="AJ201" s="16"/>
      <c r="AK201" s="16"/>
      <c r="AL201" s="16"/>
      <c r="AM201" s="16"/>
      <c r="AN201" s="16"/>
      <c r="AO201" s="16"/>
      <c r="AP201" s="16"/>
      <c r="AQ201" s="16"/>
    </row>
    <row r="202" ht="13.5" spans="1:43">
      <c r="A202" s="136"/>
      <c r="B202" s="136"/>
      <c r="C202" s="134"/>
      <c r="D202" s="135"/>
      <c r="E202" s="135"/>
      <c r="F202" s="135"/>
      <c r="G202" s="135"/>
      <c r="H202" s="135"/>
      <c r="I202" s="135"/>
      <c r="J202" s="78"/>
      <c r="K202" s="135"/>
      <c r="L202" s="135"/>
      <c r="M202" s="78"/>
      <c r="N202" s="135"/>
      <c r="O202" s="135"/>
      <c r="P202" s="135"/>
      <c r="Q202" s="78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 s="135"/>
      <c r="AC202" s="154"/>
      <c r="AD202" s="135"/>
      <c r="AE202" s="135"/>
      <c r="AF202" s="135"/>
      <c r="AG202" s="135"/>
      <c r="AH202" s="79"/>
      <c r="AI202" s="16"/>
      <c r="AJ202" s="16"/>
      <c r="AK202" s="16"/>
      <c r="AL202" s="16"/>
      <c r="AM202" s="16"/>
      <c r="AN202" s="16"/>
      <c r="AO202" s="16"/>
      <c r="AP202" s="16"/>
      <c r="AQ202" s="16"/>
    </row>
    <row r="203" ht="13.5" spans="1:43">
      <c r="A203" s="133"/>
      <c r="B203" s="133"/>
      <c r="C203" s="78"/>
      <c r="D203" s="135"/>
      <c r="E203" s="135"/>
      <c r="F203" s="135"/>
      <c r="G203" s="135"/>
      <c r="H203" s="135"/>
      <c r="I203" s="135"/>
      <c r="J203" s="78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79"/>
      <c r="AI203" s="16" t="str">
        <f>IF(A203="","",COUNTIF(D203:AH204,"&gt;2")/2)</f>
        <v/>
      </c>
      <c r="AJ203" s="16" cm="1">
        <f t="array" ref="AJ203">SUMPRODUCT(IFERROR((IFERROR(WEEKDAY($D$3:$AH$3,2),999)&lt;6)*D203:AH204,0))</f>
        <v>0</v>
      </c>
      <c r="AK203" s="16" cm="1">
        <f t="array" ref="AK203">SUMPRODUCT((IFERROR(WEEKDAY($D$3:$AH$3,2),999)&lt;6)*D205:AH205)</f>
        <v>0</v>
      </c>
      <c r="AL203" s="16" cm="1">
        <f t="array" ref="AL203">SUMPRODUCT(IFERROR((IFERROR(WEEKDAY($D$3:$AH$3,2),0)&gt;5)*D203:AH205,0))</f>
        <v>0</v>
      </c>
      <c r="AM203" s="16">
        <f>IFERROR(SUM(AJ203:AL205),"")</f>
        <v>0</v>
      </c>
      <c r="AN203" s="16" t="s">
        <v>108</v>
      </c>
      <c r="AO203" s="16" cm="1">
        <f t="array" ref="AO203">SUMPRODUCT((IFERROR((D203:AH203+D204:AH204+D205:AH205),0)&gt;8)*1,IFERROR((D203:AH203+D204:AH204+D205:AH205-8),0))</f>
        <v>0</v>
      </c>
      <c r="AP203" s="16">
        <f>SUM(D203:AH205)-AO203</f>
        <v>0</v>
      </c>
      <c r="AQ203" s="16">
        <f>AM203-AO203-AP203</f>
        <v>0</v>
      </c>
    </row>
    <row r="204" ht="13.5" spans="1:43">
      <c r="A204" s="133"/>
      <c r="B204" s="133"/>
      <c r="C204" s="78"/>
      <c r="D204" s="135"/>
      <c r="E204" s="135"/>
      <c r="F204" s="135"/>
      <c r="G204" s="135"/>
      <c r="H204" s="135"/>
      <c r="I204" s="135"/>
      <c r="J204" s="78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54"/>
      <c r="AD204" s="135"/>
      <c r="AE204" s="135"/>
      <c r="AF204" s="135"/>
      <c r="AG204" s="135"/>
      <c r="AH204" s="79"/>
      <c r="AI204" s="16"/>
      <c r="AJ204" s="16"/>
      <c r="AK204" s="16"/>
      <c r="AL204" s="16"/>
      <c r="AM204" s="16"/>
      <c r="AN204" s="16"/>
      <c r="AO204" s="16"/>
      <c r="AP204" s="16"/>
      <c r="AQ204" s="16"/>
    </row>
    <row r="205" ht="13.5" spans="1:43">
      <c r="A205" s="136"/>
      <c r="B205" s="136"/>
      <c r="C205" s="78"/>
      <c r="D205" s="135"/>
      <c r="E205" s="135"/>
      <c r="F205" s="135"/>
      <c r="G205" s="135"/>
      <c r="H205" s="135"/>
      <c r="I205" s="135"/>
      <c r="J205" s="78"/>
      <c r="K205" s="135"/>
      <c r="L205" s="135"/>
      <c r="M205" s="78"/>
      <c r="N205" s="135"/>
      <c r="O205" s="135"/>
      <c r="P205" s="135"/>
      <c r="Q205" s="78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54"/>
      <c r="AD205" s="135"/>
      <c r="AE205" s="135"/>
      <c r="AF205" s="135"/>
      <c r="AG205" s="135"/>
      <c r="AH205" s="79"/>
      <c r="AI205" s="16"/>
      <c r="AJ205" s="16"/>
      <c r="AK205" s="16"/>
      <c r="AL205" s="16"/>
      <c r="AM205" s="16"/>
      <c r="AN205" s="16"/>
      <c r="AO205" s="16"/>
      <c r="AP205" s="16"/>
      <c r="AQ205" s="16"/>
    </row>
    <row r="206" ht="13.5" spans="1:43">
      <c r="A206" s="133"/>
      <c r="B206" s="133"/>
      <c r="C206" s="78"/>
      <c r="D206" s="135"/>
      <c r="E206" s="135"/>
      <c r="F206" s="135"/>
      <c r="G206" s="135"/>
      <c r="H206" s="135"/>
      <c r="I206" s="135"/>
      <c r="J206" s="78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79"/>
      <c r="AI206" s="16" t="str">
        <f>IF(A206="","",COUNTIF(D206:AH207,"&gt;2")/2)</f>
        <v/>
      </c>
      <c r="AJ206" s="16" cm="1">
        <f t="array" ref="AJ206">SUMPRODUCT(IFERROR((IFERROR(WEEKDAY($D$3:$AH$3,2),999)&lt;6)*D206:AH207,0))</f>
        <v>0</v>
      </c>
      <c r="AK206" s="16" cm="1">
        <f t="array" ref="AK206">SUMPRODUCT((IFERROR(WEEKDAY($D$3:$AH$3,2),999)&lt;6)*D208:AH208)</f>
        <v>0</v>
      </c>
      <c r="AL206" s="16" cm="1">
        <f t="array" ref="AL206">SUMPRODUCT(IFERROR((IFERROR(WEEKDAY($D$3:$AH$3,2),0)&gt;5)*D206:AH208,0))</f>
        <v>0</v>
      </c>
      <c r="AM206" s="16">
        <f>IFERROR(SUM(AJ206:AL208),"")</f>
        <v>0</v>
      </c>
      <c r="AN206" s="16" t="s">
        <v>108</v>
      </c>
      <c r="AO206" s="16" cm="1">
        <f t="array" ref="AO206">SUMPRODUCT((IFERROR((D206:AH206+D207:AH207+D208:AH208),0)&gt;8)*1,IFERROR((D206:AH206+D207:AH207+D208:AH208-8),0))</f>
        <v>0</v>
      </c>
      <c r="AP206" s="16">
        <f>SUM(D206:AH208)-AO206</f>
        <v>0</v>
      </c>
      <c r="AQ206" s="16">
        <f>AM206-AO206-AP206</f>
        <v>0</v>
      </c>
    </row>
    <row r="207" ht="13.5" spans="1:43">
      <c r="A207" s="133"/>
      <c r="B207" s="133"/>
      <c r="C207" s="78"/>
      <c r="D207" s="135"/>
      <c r="E207" s="135"/>
      <c r="F207" s="135"/>
      <c r="G207" s="135"/>
      <c r="H207" s="135"/>
      <c r="I207" s="135"/>
      <c r="J207" s="78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54"/>
      <c r="AD207" s="135"/>
      <c r="AE207" s="135"/>
      <c r="AF207" s="135"/>
      <c r="AG207" s="135"/>
      <c r="AH207" s="79"/>
      <c r="AI207" s="16"/>
      <c r="AJ207" s="16"/>
      <c r="AK207" s="16"/>
      <c r="AL207" s="16"/>
      <c r="AM207" s="16"/>
      <c r="AN207" s="16"/>
      <c r="AO207" s="16"/>
      <c r="AP207" s="16"/>
      <c r="AQ207" s="16"/>
    </row>
    <row r="208" ht="13.5" spans="1:43">
      <c r="A208" s="136"/>
      <c r="B208" s="136"/>
      <c r="C208" s="78"/>
      <c r="D208" s="135"/>
      <c r="E208" s="135"/>
      <c r="F208" s="135"/>
      <c r="G208" s="135"/>
      <c r="H208" s="135"/>
      <c r="I208" s="135"/>
      <c r="J208" s="78"/>
      <c r="K208" s="135"/>
      <c r="L208" s="135"/>
      <c r="M208" s="134"/>
      <c r="N208" s="135"/>
      <c r="O208" s="135"/>
      <c r="P208" s="135"/>
      <c r="Q208" s="78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54"/>
      <c r="AD208" s="135"/>
      <c r="AE208" s="135"/>
      <c r="AF208" s="135"/>
      <c r="AG208" s="135"/>
      <c r="AH208" s="79"/>
      <c r="AI208" s="16"/>
      <c r="AJ208" s="16"/>
      <c r="AK208" s="16"/>
      <c r="AL208" s="16"/>
      <c r="AM208" s="16"/>
      <c r="AN208" s="16"/>
      <c r="AO208" s="16"/>
      <c r="AP208" s="16"/>
      <c r="AQ208" s="16"/>
    </row>
    <row r="209" ht="13.5" spans="1:43">
      <c r="A209" s="133"/>
      <c r="B209" s="133"/>
      <c r="C209" s="78"/>
      <c r="D209" s="135"/>
      <c r="E209" s="135"/>
      <c r="F209" s="135"/>
      <c r="G209" s="135"/>
      <c r="H209" s="135"/>
      <c r="I209" s="135"/>
      <c r="J209" s="78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4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79"/>
      <c r="AI209" s="16" t="str">
        <f>IF(A209="","",COUNTIF(D209:AH210,"&gt;2")/2)</f>
        <v/>
      </c>
      <c r="AJ209" s="16" cm="1">
        <f t="array" ref="AJ209">SUMPRODUCT(IFERROR((IFERROR(WEEKDAY($D$3:$AH$3,2),999)&lt;6)*D209:AH210,0))</f>
        <v>0</v>
      </c>
      <c r="AK209" s="16" cm="1">
        <f t="array" ref="AK209">SUMPRODUCT((IFERROR(WEEKDAY($D$3:$AH$3,2),999)&lt;6)*D211:AH211)</f>
        <v>0</v>
      </c>
      <c r="AL209" s="16" cm="1">
        <f t="array" ref="AL209">SUMPRODUCT(IFERROR((IFERROR(WEEKDAY($D$3:$AH$3,2),0)&gt;5)*D209:AH211,0))</f>
        <v>0</v>
      </c>
      <c r="AM209" s="16">
        <f>IFERROR(SUM(AJ209:AL211),"")</f>
        <v>0</v>
      </c>
      <c r="AN209" s="16" t="s">
        <v>108</v>
      </c>
      <c r="AO209" s="16" cm="1">
        <f t="array" ref="AO209">SUMPRODUCT((IFERROR((D209:AH209+D210:AH210+D211:AH211),0)&gt;8)*1,IFERROR((D209:AH209+D210:AH210+D211:AH211-8),0))</f>
        <v>0</v>
      </c>
      <c r="AP209" s="16">
        <f>SUM(D209:AH211)-AO209</f>
        <v>0</v>
      </c>
      <c r="AQ209" s="16">
        <f>AM209-AO209-AP209</f>
        <v>0</v>
      </c>
    </row>
    <row r="210" ht="13.5" spans="1:43">
      <c r="A210" s="133"/>
      <c r="B210" s="133"/>
      <c r="C210" s="78"/>
      <c r="D210" s="135"/>
      <c r="E210" s="135"/>
      <c r="F210" s="135"/>
      <c r="G210" s="135"/>
      <c r="H210" s="135"/>
      <c r="I210" s="135"/>
      <c r="J210" s="78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4"/>
      <c r="W210" s="135"/>
      <c r="X210" s="135"/>
      <c r="Y210" s="135"/>
      <c r="Z210" s="135"/>
      <c r="AA210" s="135"/>
      <c r="AB210" s="135"/>
      <c r="AC210" s="154"/>
      <c r="AD210" s="135"/>
      <c r="AE210" s="135"/>
      <c r="AF210" s="135"/>
      <c r="AG210" s="135"/>
      <c r="AH210" s="79"/>
      <c r="AI210" s="16"/>
      <c r="AJ210" s="16"/>
      <c r="AK210" s="16"/>
      <c r="AL210" s="16"/>
      <c r="AM210" s="16"/>
      <c r="AN210" s="16"/>
      <c r="AO210" s="16"/>
      <c r="AP210" s="16"/>
      <c r="AQ210" s="16"/>
    </row>
    <row r="211" ht="13.5" spans="1:43">
      <c r="A211" s="136"/>
      <c r="B211" s="136"/>
      <c r="C211" s="78"/>
      <c r="D211" s="135"/>
      <c r="E211" s="135"/>
      <c r="F211" s="135"/>
      <c r="G211" s="135"/>
      <c r="H211" s="135"/>
      <c r="I211" s="135"/>
      <c r="J211" s="78"/>
      <c r="K211" s="135"/>
      <c r="L211" s="135"/>
      <c r="M211" s="78"/>
      <c r="N211" s="135"/>
      <c r="O211" s="135"/>
      <c r="P211" s="78"/>
      <c r="Q211" s="78"/>
      <c r="R211" s="135"/>
      <c r="S211" s="135"/>
      <c r="T211" s="135"/>
      <c r="U211" s="135"/>
      <c r="V211" s="134"/>
      <c r="W211" s="78"/>
      <c r="X211" s="135"/>
      <c r="Y211" s="135"/>
      <c r="Z211" s="135"/>
      <c r="AA211" s="135"/>
      <c r="AB211" s="135"/>
      <c r="AC211" s="154"/>
      <c r="AD211" s="135"/>
      <c r="AE211" s="135"/>
      <c r="AF211" s="135"/>
      <c r="AG211" s="135"/>
      <c r="AH211" s="79"/>
      <c r="AI211" s="16"/>
      <c r="AJ211" s="16"/>
      <c r="AK211" s="16"/>
      <c r="AL211" s="16"/>
      <c r="AM211" s="16"/>
      <c r="AN211" s="16"/>
      <c r="AO211" s="16"/>
      <c r="AP211" s="16"/>
      <c r="AQ211" s="16"/>
    </row>
    <row r="212" ht="13.5" spans="1:43">
      <c r="A212" s="137"/>
      <c r="B212" s="138"/>
      <c r="C212" s="78"/>
      <c r="D212" s="139"/>
      <c r="E212" s="139"/>
      <c r="F212" s="139"/>
      <c r="G212" s="140"/>
      <c r="H212" s="140"/>
      <c r="I212" s="139"/>
      <c r="J212" s="139"/>
      <c r="K212" s="139"/>
      <c r="L212" s="139"/>
      <c r="M212" s="139"/>
      <c r="N212" s="139"/>
      <c r="O212" s="140"/>
      <c r="P212" s="140"/>
      <c r="Q212" s="139"/>
      <c r="R212" s="139"/>
      <c r="S212" s="139"/>
      <c r="T212" s="139"/>
      <c r="U212" s="139"/>
      <c r="V212" s="139"/>
      <c r="W212" s="140"/>
      <c r="X212" s="139"/>
      <c r="Y212" s="139"/>
      <c r="Z212" s="139"/>
      <c r="AA212" s="139"/>
      <c r="AB212" s="139"/>
      <c r="AC212" s="140"/>
      <c r="AD212" s="139"/>
      <c r="AE212" s="139"/>
      <c r="AF212" s="139"/>
      <c r="AG212" s="139"/>
      <c r="AH212" s="78"/>
      <c r="AI212" s="16" t="str">
        <f>IF(A212="","",COUNTIF(D212:AH213,"&gt;2")/2)</f>
        <v/>
      </c>
      <c r="AJ212" s="16" cm="1">
        <f t="array" ref="AJ212">SUMPRODUCT(IFERROR((IFERROR(WEEKDAY($D$3:$AH$3,2),999)&lt;6)*D212:AH213,0))</f>
        <v>0</v>
      </c>
      <c r="AK212" s="16" cm="1">
        <f t="array" ref="AK212">SUMPRODUCT((IFERROR(WEEKDAY($D$3:$AH$3,2),999)&lt;6)*D214:AH214)</f>
        <v>0</v>
      </c>
      <c r="AL212" s="16" cm="1">
        <f t="array" ref="AL212">SUMPRODUCT(IFERROR((IFERROR(WEEKDAY($D$3:$AH$3,2),0)&gt;5)*D212:AH214,0))</f>
        <v>0</v>
      </c>
      <c r="AM212" s="16">
        <f>IFERROR(SUM(AJ212:AL214),"")</f>
        <v>0</v>
      </c>
      <c r="AN212" s="16" t="s">
        <v>108</v>
      </c>
      <c r="AO212" s="16" cm="1">
        <f t="array" ref="AO212">SUMPRODUCT((IFERROR((D212:AH212+D213:AH213+D214:AH214),0)&gt;8)*1,IFERROR((D212:AH212+D213:AH213+D214:AH214-8),0))</f>
        <v>0</v>
      </c>
      <c r="AP212" s="16">
        <f>SUM(D212:AH214)-AO212</f>
        <v>0</v>
      </c>
      <c r="AQ212" s="16">
        <f>AM212-AO212-AP212</f>
        <v>0</v>
      </c>
    </row>
    <row r="213" ht="13.5" spans="1:43">
      <c r="A213" s="141"/>
      <c r="B213" s="133"/>
      <c r="C213" s="78"/>
      <c r="D213" s="139"/>
      <c r="E213" s="139"/>
      <c r="F213" s="139"/>
      <c r="G213" s="140"/>
      <c r="H213" s="140"/>
      <c r="I213" s="139"/>
      <c r="J213" s="139"/>
      <c r="K213" s="139"/>
      <c r="L213" s="139"/>
      <c r="M213" s="139"/>
      <c r="N213" s="139"/>
      <c r="O213" s="140"/>
      <c r="P213" s="140"/>
      <c r="Q213" s="139"/>
      <c r="R213" s="139"/>
      <c r="S213" s="139"/>
      <c r="T213" s="139"/>
      <c r="U213" s="139"/>
      <c r="V213" s="139"/>
      <c r="W213" s="140"/>
      <c r="X213" s="139"/>
      <c r="Y213" s="139"/>
      <c r="Z213" s="139"/>
      <c r="AA213" s="139"/>
      <c r="AB213" s="139"/>
      <c r="AC213" s="140"/>
      <c r="AD213" s="139"/>
      <c r="AE213" s="139"/>
      <c r="AF213" s="139"/>
      <c r="AG213" s="139"/>
      <c r="AH213" s="78"/>
      <c r="AI213" s="16"/>
      <c r="AJ213" s="16"/>
      <c r="AK213" s="16"/>
      <c r="AL213" s="16"/>
      <c r="AM213" s="16"/>
      <c r="AN213" s="16"/>
      <c r="AO213" s="16"/>
      <c r="AP213" s="16"/>
      <c r="AQ213" s="16"/>
    </row>
    <row r="214" ht="13.5" spans="1:43">
      <c r="A214" s="142"/>
      <c r="B214" s="136"/>
      <c r="C214" s="78"/>
      <c r="D214" s="139"/>
      <c r="E214" s="139"/>
      <c r="F214" s="139"/>
      <c r="G214" s="140"/>
      <c r="H214" s="140"/>
      <c r="I214" s="139"/>
      <c r="J214" s="139"/>
      <c r="K214" s="139"/>
      <c r="L214" s="139"/>
      <c r="M214" s="139"/>
      <c r="N214" s="139"/>
      <c r="O214" s="140"/>
      <c r="P214" s="140"/>
      <c r="Q214" s="139"/>
      <c r="R214" s="139"/>
      <c r="S214" s="139"/>
      <c r="T214" s="139"/>
      <c r="U214" s="139"/>
      <c r="V214" s="139"/>
      <c r="W214" s="140"/>
      <c r="X214" s="139"/>
      <c r="Y214" s="139"/>
      <c r="Z214" s="139"/>
      <c r="AA214" s="139"/>
      <c r="AB214" s="139"/>
      <c r="AC214" s="140"/>
      <c r="AD214" s="139"/>
      <c r="AE214" s="139"/>
      <c r="AF214" s="139"/>
      <c r="AG214" s="139"/>
      <c r="AH214" s="78"/>
      <c r="AI214" s="16"/>
      <c r="AJ214" s="16"/>
      <c r="AK214" s="16"/>
      <c r="AL214" s="16"/>
      <c r="AM214" s="16"/>
      <c r="AN214" s="16"/>
      <c r="AO214" s="16"/>
      <c r="AP214" s="16"/>
      <c r="AQ214" s="16"/>
    </row>
    <row r="215" ht="13.5" spans="1:43">
      <c r="A215" s="137"/>
      <c r="B215" s="138"/>
      <c r="C215" s="78"/>
      <c r="D215" s="139"/>
      <c r="E215" s="139"/>
      <c r="F215" s="139"/>
      <c r="G215" s="140"/>
      <c r="H215" s="140"/>
      <c r="I215" s="139"/>
      <c r="J215" s="139"/>
      <c r="K215" s="139"/>
      <c r="L215" s="139"/>
      <c r="M215" s="140"/>
      <c r="N215" s="140"/>
      <c r="O215" s="140"/>
      <c r="P215" s="140"/>
      <c r="Q215" s="139"/>
      <c r="R215" s="139"/>
      <c r="S215" s="139"/>
      <c r="T215" s="139"/>
      <c r="U215" s="139"/>
      <c r="V215" s="139"/>
      <c r="W215" s="140"/>
      <c r="X215" s="140"/>
      <c r="Y215" s="140"/>
      <c r="Z215" s="139"/>
      <c r="AA215" s="139"/>
      <c r="AB215" s="139"/>
      <c r="AC215" s="140"/>
      <c r="AD215" s="139"/>
      <c r="AE215" s="139"/>
      <c r="AF215" s="139"/>
      <c r="AG215" s="139"/>
      <c r="AH215" s="78"/>
      <c r="AI215" s="16" t="str">
        <f>IF(A215="","",COUNTIF(D215:AH216,"&gt;2")/2)</f>
        <v/>
      </c>
      <c r="AJ215" s="16" cm="1">
        <f t="array" ref="AJ215">SUMPRODUCT(IFERROR((IFERROR(WEEKDAY($D$3:$AH$3,2),999)&lt;6)*D215:AH216,0))</f>
        <v>0</v>
      </c>
      <c r="AK215" s="16" cm="1">
        <f t="array" ref="AK215">SUMPRODUCT((IFERROR(WEEKDAY($D$3:$AH$3,2),999)&lt;6)*D217:AH217)</f>
        <v>0</v>
      </c>
      <c r="AL215" s="16" cm="1">
        <f t="array" ref="AL215">SUMPRODUCT(IFERROR((IFERROR(WEEKDAY($D$3:$AH$3,2),0)&gt;5)*D215:AH217,0))</f>
        <v>0</v>
      </c>
      <c r="AM215" s="16">
        <f>IFERROR(SUM(AJ215:AL217),"")</f>
        <v>0</v>
      </c>
      <c r="AN215" s="16" t="s">
        <v>108</v>
      </c>
      <c r="AO215" s="16" cm="1">
        <f t="array" ref="AO215">SUMPRODUCT((IFERROR((D215:AH215+D216:AH216+D217:AH217),0)&gt;8)*1,IFERROR((D215:AH215+D216:AH216+D217:AH217-8),0))</f>
        <v>0</v>
      </c>
      <c r="AP215" s="16">
        <f>SUM(D215:AH217)-AO215</f>
        <v>0</v>
      </c>
      <c r="AQ215" s="16">
        <f>AM215-AO215-AP215</f>
        <v>0</v>
      </c>
    </row>
    <row r="216" ht="13.5" spans="1:43">
      <c r="A216" s="141"/>
      <c r="B216" s="133"/>
      <c r="C216" s="78"/>
      <c r="D216" s="139"/>
      <c r="E216" s="139"/>
      <c r="F216" s="139"/>
      <c r="G216" s="140"/>
      <c r="H216" s="140"/>
      <c r="I216" s="139"/>
      <c r="J216" s="139"/>
      <c r="K216" s="139"/>
      <c r="L216" s="139"/>
      <c r="M216" s="140"/>
      <c r="N216" s="140"/>
      <c r="O216" s="140"/>
      <c r="P216" s="140"/>
      <c r="Q216" s="139"/>
      <c r="R216" s="139"/>
      <c r="S216" s="139"/>
      <c r="T216" s="139"/>
      <c r="U216" s="139"/>
      <c r="V216" s="139"/>
      <c r="W216" s="140"/>
      <c r="X216" s="140"/>
      <c r="Y216" s="140"/>
      <c r="Z216" s="139"/>
      <c r="AA216" s="139"/>
      <c r="AB216" s="139"/>
      <c r="AC216" s="140"/>
      <c r="AD216" s="139"/>
      <c r="AE216" s="139"/>
      <c r="AF216" s="139"/>
      <c r="AG216" s="139"/>
      <c r="AH216" s="78"/>
      <c r="AI216" s="16"/>
      <c r="AJ216" s="16"/>
      <c r="AK216" s="16"/>
      <c r="AL216" s="16"/>
      <c r="AM216" s="16"/>
      <c r="AN216" s="16"/>
      <c r="AO216" s="16"/>
      <c r="AP216" s="16"/>
      <c r="AQ216" s="16"/>
    </row>
    <row r="217" ht="13.5" spans="1:43">
      <c r="A217" s="142"/>
      <c r="B217" s="136"/>
      <c r="C217" s="78"/>
      <c r="D217" s="139"/>
      <c r="E217" s="139"/>
      <c r="F217" s="139"/>
      <c r="G217" s="140"/>
      <c r="H217" s="140"/>
      <c r="I217" s="139"/>
      <c r="J217" s="139"/>
      <c r="K217" s="139"/>
      <c r="L217" s="139"/>
      <c r="M217" s="140"/>
      <c r="N217" s="140"/>
      <c r="O217" s="140"/>
      <c r="P217" s="140"/>
      <c r="Q217" s="139"/>
      <c r="R217" s="139"/>
      <c r="S217" s="139"/>
      <c r="T217" s="139"/>
      <c r="U217" s="139"/>
      <c r="V217" s="139"/>
      <c r="W217" s="140"/>
      <c r="X217" s="140"/>
      <c r="Y217" s="140"/>
      <c r="Z217" s="139"/>
      <c r="AA217" s="139"/>
      <c r="AB217" s="139"/>
      <c r="AC217" s="140"/>
      <c r="AD217" s="139"/>
      <c r="AE217" s="139"/>
      <c r="AF217" s="139"/>
      <c r="AG217" s="139"/>
      <c r="AH217" s="78"/>
      <c r="AI217" s="16"/>
      <c r="AJ217" s="16"/>
      <c r="AK217" s="16"/>
      <c r="AL217" s="16"/>
      <c r="AM217" s="16"/>
      <c r="AN217" s="16"/>
      <c r="AO217" s="16"/>
      <c r="AP217" s="16"/>
      <c r="AQ217" s="16"/>
    </row>
    <row r="218" ht="15" spans="1:42">
      <c r="A218" s="143"/>
      <c r="B218" s="144"/>
      <c r="C218" s="145"/>
      <c r="D218" s="146"/>
      <c r="E218" s="146"/>
      <c r="F218" s="146"/>
      <c r="G218" s="146"/>
      <c r="H218" s="146"/>
      <c r="I218" s="146"/>
      <c r="J218" s="146"/>
      <c r="K218" s="146"/>
      <c r="L218" s="149"/>
      <c r="M218" s="150"/>
      <c r="N218" s="146"/>
      <c r="O218" s="150"/>
      <c r="P218" s="150"/>
      <c r="Q218" s="146"/>
      <c r="R218" s="146"/>
      <c r="S218" s="146"/>
      <c r="T218" s="146"/>
      <c r="U218" s="146"/>
      <c r="V218" s="146"/>
      <c r="W218" s="146"/>
      <c r="X218" s="146"/>
      <c r="Y218" s="150"/>
      <c r="Z218" s="146"/>
      <c r="AA218" s="155"/>
      <c r="AB218" s="156"/>
      <c r="AC218" s="146"/>
      <c r="AD218" s="156"/>
      <c r="AE218" s="146"/>
      <c r="AF218" s="149"/>
      <c r="AG218" s="149"/>
      <c r="AH218" s="146"/>
      <c r="AI218" s="16" t="str">
        <f>IF(A218="","",COUNTIF(D218:AH219,"&gt;2")/2)</f>
        <v/>
      </c>
      <c r="AJ218" s="16" cm="1">
        <f t="array" ref="AJ218">SUMPRODUCT(IFERROR((IFERROR(WEEKDAY($D$3:$AH$3,2),999)&lt;6)*D218:AH219,0))</f>
        <v>0</v>
      </c>
      <c r="AK218" s="16" cm="1">
        <f t="array" ref="AK218">SUMPRODUCT((IFERROR(WEEKDAY($D$3:$AH$3,2),999)&lt;6)*D220:AH220)</f>
        <v>0</v>
      </c>
      <c r="AL218" s="16" cm="1">
        <f t="array" ref="AL218">SUMPRODUCT(IFERROR((IFERROR(WEEKDAY($D$3:$AH$3,2),0)&gt;5)*D218:AH220,0))</f>
        <v>0</v>
      </c>
      <c r="AM218" s="16">
        <f>IFERROR(SUM(AJ218:AL220),"")</f>
        <v>0</v>
      </c>
      <c r="AN218" s="16" t="s">
        <v>108</v>
      </c>
      <c r="AO218" s="16" cm="1">
        <f t="array" ref="AO218">SUMPRODUCT((IFERROR((D218:AH218+D219:AH219+D220:AH220),0)&gt;8)*1,IFERROR((D218:AH218+D219:AH219+D220:AH220-8),0))</f>
        <v>0</v>
      </c>
      <c r="AP218" s="16">
        <f>SUM(D218:AH220)-AO218</f>
        <v>0</v>
      </c>
    </row>
    <row r="219" ht="16.5" spans="1:42">
      <c r="A219" s="143"/>
      <c r="B219" s="147"/>
      <c r="C219" s="145"/>
      <c r="D219" s="146"/>
      <c r="E219" s="146"/>
      <c r="F219" s="146"/>
      <c r="G219" s="146"/>
      <c r="H219" s="146"/>
      <c r="I219" s="146"/>
      <c r="J219" s="146"/>
      <c r="K219" s="146"/>
      <c r="L219" s="149"/>
      <c r="M219" s="146"/>
      <c r="N219" s="146"/>
      <c r="O219" s="146"/>
      <c r="P219" s="151"/>
      <c r="Q219" s="151"/>
      <c r="R219" s="146"/>
      <c r="S219" s="146"/>
      <c r="T219" s="153"/>
      <c r="U219" s="146"/>
      <c r="V219" s="146"/>
      <c r="W219" s="146"/>
      <c r="X219" s="146"/>
      <c r="Y219" s="149"/>
      <c r="Z219" s="153"/>
      <c r="AA219" s="157"/>
      <c r="AB219" s="156"/>
      <c r="AC219" s="146"/>
      <c r="AD219" s="156"/>
      <c r="AE219" s="146"/>
      <c r="AF219" s="149"/>
      <c r="AG219" s="149"/>
      <c r="AH219" s="146"/>
      <c r="AI219" s="16"/>
      <c r="AJ219" s="16"/>
      <c r="AK219" s="16"/>
      <c r="AL219" s="16"/>
      <c r="AM219" s="16"/>
      <c r="AN219" s="16"/>
      <c r="AO219" s="16"/>
      <c r="AP219" s="16"/>
    </row>
    <row r="220" ht="15" spans="1:42">
      <c r="A220" s="143"/>
      <c r="B220" s="147"/>
      <c r="C220" s="145"/>
      <c r="D220" s="146"/>
      <c r="E220" s="146"/>
      <c r="F220" s="146"/>
      <c r="G220" s="146"/>
      <c r="H220" s="146"/>
      <c r="I220" s="146"/>
      <c r="J220" s="146"/>
      <c r="K220" s="146"/>
      <c r="L220" s="149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9"/>
      <c r="Z220" s="149"/>
      <c r="AA220" s="155"/>
      <c r="AB220" s="156"/>
      <c r="AC220" s="146"/>
      <c r="AD220" s="156"/>
      <c r="AE220" s="146"/>
      <c r="AF220" s="149"/>
      <c r="AG220" s="149"/>
      <c r="AH220" s="146"/>
      <c r="AI220" s="16"/>
      <c r="AJ220" s="16"/>
      <c r="AK220" s="16"/>
      <c r="AL220" s="16"/>
      <c r="AM220" s="16"/>
      <c r="AN220" s="16"/>
      <c r="AO220" s="16"/>
      <c r="AP220" s="16"/>
    </row>
    <row r="221" ht="13.5" spans="1:42">
      <c r="A221" s="77"/>
      <c r="B221" s="19"/>
      <c r="C221" s="78"/>
      <c r="D221" s="79"/>
      <c r="E221" s="79"/>
      <c r="F221" s="79"/>
      <c r="G221" s="79"/>
      <c r="H221" s="79"/>
      <c r="I221" s="79"/>
      <c r="J221" s="78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158"/>
      <c r="AD221" s="158"/>
      <c r="AE221" s="78"/>
      <c r="AF221" s="78"/>
      <c r="AG221" s="78"/>
      <c r="AH221" s="78"/>
      <c r="AI221" s="16" t="str">
        <f>IF(A221="","",COUNTIF(D221:AH222,"&gt;2")/2)</f>
        <v/>
      </c>
      <c r="AJ221" s="16" cm="1">
        <f t="array" ref="AJ221">SUMPRODUCT(IFERROR((IFERROR(WEEKDAY($D$3:$AH$3,2),999)&lt;6)*D221:AH222,0))</f>
        <v>0</v>
      </c>
      <c r="AK221" s="16" cm="1">
        <f t="array" ref="AK221">SUMPRODUCT((IFERROR(WEEKDAY($D$3:$AH$3,2),999)&lt;6)*D223:AH223)</f>
        <v>0</v>
      </c>
      <c r="AL221" s="16" cm="1">
        <f t="array" ref="AL221">SUMPRODUCT(IFERROR((IFERROR(WEEKDAY($D$3:$AH$3,2),0)&gt;5)*D221:AH223,0))</f>
        <v>0</v>
      </c>
      <c r="AM221" s="16">
        <f>IFERROR(SUM(AJ221:AL223),"")</f>
        <v>0</v>
      </c>
      <c r="AN221" s="16" t="s">
        <v>108</v>
      </c>
      <c r="AO221" s="16" cm="1">
        <f t="array" ref="AO221">SUMPRODUCT((IFERROR((D221:AH221+D222:AH222+D223:AH223),0)&gt;8)*1,IFERROR((D221:AH221+D222:AH222+D223:AH223-8),0))</f>
        <v>0</v>
      </c>
      <c r="AP221" s="16">
        <f>SUM(D221:AH223)-AO221</f>
        <v>0</v>
      </c>
    </row>
    <row r="222" ht="13.5" spans="1:42">
      <c r="A222" s="77"/>
      <c r="B222" s="19"/>
      <c r="C222" s="78"/>
      <c r="D222" s="78"/>
      <c r="E222" s="78"/>
      <c r="F222" s="78"/>
      <c r="G222" s="79"/>
      <c r="H222" s="79"/>
      <c r="I222" s="78"/>
      <c r="J222" s="79"/>
      <c r="K222" s="79"/>
      <c r="L222" s="79"/>
      <c r="M222" s="79"/>
      <c r="N222" s="79"/>
      <c r="O222" s="79"/>
      <c r="P222" s="79"/>
      <c r="Q222" s="152"/>
      <c r="R222" s="79"/>
      <c r="S222" s="78"/>
      <c r="T222" s="78"/>
      <c r="U222" s="79"/>
      <c r="V222" s="79"/>
      <c r="W222" s="78"/>
      <c r="X222" s="78"/>
      <c r="Y222" s="78"/>
      <c r="Z222" s="78"/>
      <c r="AA222" s="78"/>
      <c r="AB222" s="79"/>
      <c r="AC222" s="159"/>
      <c r="AD222" s="159"/>
      <c r="AE222" s="78"/>
      <c r="AF222" s="78"/>
      <c r="AG222" s="78"/>
      <c r="AH222" s="78"/>
      <c r="AI222" s="16"/>
      <c r="AJ222" s="16"/>
      <c r="AK222" s="16"/>
      <c r="AL222" s="16"/>
      <c r="AM222" s="16"/>
      <c r="AN222" s="16"/>
      <c r="AO222" s="16"/>
      <c r="AP222" s="16"/>
    </row>
    <row r="223" ht="13.5" spans="1:42">
      <c r="A223" s="77"/>
      <c r="B223" s="19"/>
      <c r="C223" s="78"/>
      <c r="D223" s="78"/>
      <c r="E223" s="78"/>
      <c r="F223" s="78"/>
      <c r="G223" s="78"/>
      <c r="H223" s="78"/>
      <c r="I223" s="78"/>
      <c r="J223" s="79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9"/>
      <c r="V223" s="78"/>
      <c r="W223" s="78"/>
      <c r="X223" s="78"/>
      <c r="Y223" s="78"/>
      <c r="Z223" s="78"/>
      <c r="AA223" s="78"/>
      <c r="AB223" s="78"/>
      <c r="AC223" s="159"/>
      <c r="AD223" s="159"/>
      <c r="AE223" s="78"/>
      <c r="AF223" s="78"/>
      <c r="AG223" s="78"/>
      <c r="AH223" s="78"/>
      <c r="AI223" s="16"/>
      <c r="AJ223" s="16"/>
      <c r="AK223" s="16"/>
      <c r="AL223" s="16"/>
      <c r="AM223" s="16"/>
      <c r="AN223" s="16"/>
      <c r="AO223" s="16"/>
      <c r="AP223" s="16"/>
    </row>
    <row r="224" ht="13.5" spans="1:42">
      <c r="A224" s="78"/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16" t="str">
        <f>IF(A224="","",COUNTIF(D224:AH225,"&gt;2")/2)</f>
        <v/>
      </c>
      <c r="AJ224" s="16" cm="1">
        <f t="array" ref="AJ224">SUMPRODUCT(IFERROR((IFERROR(WEEKDAY($D$3:$AH$3,2),999)&lt;6)*D224:AH225,0))</f>
        <v>0</v>
      </c>
      <c r="AK224" s="16" cm="1">
        <f t="array" ref="AK224">SUMPRODUCT((IFERROR(WEEKDAY($D$3:$AH$3,2),999)&lt;6)*D226:AH226)</f>
        <v>0</v>
      </c>
      <c r="AL224" s="16" cm="1">
        <f t="array" ref="AL224">SUMPRODUCT(IFERROR((IFERROR(WEEKDAY($D$3:$AH$3,2),0)&gt;5)*D224:AH226,0))</f>
        <v>0</v>
      </c>
      <c r="AM224" s="16">
        <f>IFERROR(SUM(AJ224:AL226),"")</f>
        <v>0</v>
      </c>
      <c r="AN224" s="16" t="s">
        <v>108</v>
      </c>
      <c r="AO224" s="16" cm="1">
        <f t="array" ref="AO224">SUMPRODUCT((IFERROR((D224:AH224+D225:AH225+D226:AH226),0)&gt;8)*1,IFERROR((D224:AH224+D225:AH225+D226:AH226-8),0))</f>
        <v>0</v>
      </c>
      <c r="AP224" s="16">
        <f>SUM(D224:AH226)-AO224</f>
        <v>0</v>
      </c>
    </row>
    <row r="225" ht="13.5" spans="1:42">
      <c r="A225" s="78"/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160"/>
      <c r="AD225" s="78"/>
      <c r="AE225" s="78"/>
      <c r="AF225" s="78"/>
      <c r="AG225" s="78"/>
      <c r="AH225" s="78"/>
      <c r="AI225" s="16"/>
      <c r="AJ225" s="16"/>
      <c r="AK225" s="16"/>
      <c r="AL225" s="16"/>
      <c r="AM225" s="16"/>
      <c r="AN225" s="16"/>
      <c r="AO225" s="16"/>
      <c r="AP225" s="16"/>
    </row>
    <row r="226" ht="13.5" spans="1:42">
      <c r="A226" s="78"/>
      <c r="B226" s="78"/>
      <c r="C226" s="78"/>
      <c r="D226" s="78"/>
      <c r="E226" s="78"/>
      <c r="F226" s="78"/>
      <c r="G226" s="78"/>
      <c r="H226" s="148"/>
      <c r="I226" s="78"/>
      <c r="J226" s="78"/>
      <c r="K226" s="78"/>
      <c r="L226" s="78"/>
      <c r="M226" s="78"/>
      <c r="N226" s="78"/>
      <c r="O226" s="148"/>
      <c r="P226" s="78"/>
      <c r="Q226" s="148"/>
      <c r="R226" s="148"/>
      <c r="S226" s="78"/>
      <c r="T226" s="78"/>
      <c r="U226" s="14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16"/>
      <c r="AJ226" s="16"/>
      <c r="AK226" s="16"/>
      <c r="AL226" s="16"/>
      <c r="AM226" s="16"/>
      <c r="AN226" s="16"/>
      <c r="AO226" s="16"/>
      <c r="AP226" s="16"/>
    </row>
    <row r="227" ht="13.5" spans="1:42">
      <c r="A227" s="78"/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16" t="str">
        <f>IF(A227="","",COUNTIF(D227:AH228,"&gt;2")/2)</f>
        <v/>
      </c>
      <c r="AJ227" s="16" cm="1">
        <f t="array" ref="AJ227">SUMPRODUCT(IFERROR((IFERROR(WEEKDAY($D$3:$AH$3,2),999)&lt;6)*D227:AH228,0))</f>
        <v>0</v>
      </c>
      <c r="AK227" s="16" cm="1">
        <f t="array" ref="AK227">SUMPRODUCT((IFERROR(WEEKDAY($D$3:$AH$3,2),999)&lt;6)*D229:AH229)</f>
        <v>0</v>
      </c>
      <c r="AL227" s="16" cm="1">
        <f t="array" ref="AL227">SUMPRODUCT(IFERROR((IFERROR(WEEKDAY($D$3:$AH$3,2),0)&gt;5)*D227:AH229,0))</f>
        <v>0</v>
      </c>
      <c r="AM227" s="16">
        <f>IFERROR(SUM(AJ227:AL229),"")</f>
        <v>0</v>
      </c>
      <c r="AN227" s="16" t="s">
        <v>108</v>
      </c>
      <c r="AO227" s="16" cm="1">
        <f t="array" ref="AO227">SUMPRODUCT((IFERROR((D227:AH227+D228:AH228+D229:AH229),0)&gt;8)*1,IFERROR((D227:AH227+D228:AH228+D229:AH229-8),0))</f>
        <v>0</v>
      </c>
      <c r="AP227" s="16">
        <f>SUM(D227:AH229)-AO227</f>
        <v>0</v>
      </c>
    </row>
    <row r="228" ht="13.5" spans="1:42">
      <c r="A228" s="78"/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16"/>
      <c r="AJ228" s="16"/>
      <c r="AK228" s="16"/>
      <c r="AL228" s="16"/>
      <c r="AM228" s="16"/>
      <c r="AN228" s="16"/>
      <c r="AO228" s="16"/>
      <c r="AP228" s="16"/>
    </row>
    <row r="229" ht="13.5" spans="1:42">
      <c r="A229" s="78"/>
      <c r="B229" s="78"/>
      <c r="C229" s="78"/>
      <c r="D229" s="78"/>
      <c r="E229" s="78"/>
      <c r="F229" s="78"/>
      <c r="G229" s="78"/>
      <c r="H229" s="14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16"/>
      <c r="AJ229" s="16"/>
      <c r="AK229" s="16"/>
      <c r="AL229" s="16"/>
      <c r="AM229" s="16"/>
      <c r="AN229" s="16"/>
      <c r="AO229" s="16"/>
      <c r="AP229" s="16"/>
    </row>
  </sheetData>
  <autoFilter xmlns:etc="http://www.wps.cn/officeDocument/2017/etCustomData" ref="A1:AQ229" etc:filterBottomFollowUsedRange="0">
    <extLst/>
  </autoFilter>
  <mergeCells count="837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2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224:B226"/>
    <mergeCell ref="B227:B229"/>
    <mergeCell ref="C3:C4"/>
    <mergeCell ref="C101:C103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I218:AI220"/>
    <mergeCell ref="AI221:AI223"/>
    <mergeCell ref="AI224:AI226"/>
    <mergeCell ref="AI227:AI22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J218:AJ220"/>
    <mergeCell ref="AJ221:AJ223"/>
    <mergeCell ref="AJ224:AJ226"/>
    <mergeCell ref="AJ227:AJ22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K218:AK220"/>
    <mergeCell ref="AK221:AK223"/>
    <mergeCell ref="AK224:AK226"/>
    <mergeCell ref="AK227:AK22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L218:AL220"/>
    <mergeCell ref="AL221:AL223"/>
    <mergeCell ref="AL224:AL226"/>
    <mergeCell ref="AL227:AL22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M218:AM220"/>
    <mergeCell ref="AM221:AM223"/>
    <mergeCell ref="AM224:AM226"/>
    <mergeCell ref="AM227:AM22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N218:AN220"/>
    <mergeCell ref="AN221:AN223"/>
    <mergeCell ref="AN224:AN226"/>
    <mergeCell ref="AN227:AN22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O218:AO220"/>
    <mergeCell ref="AO221:AO223"/>
    <mergeCell ref="AO224:AO226"/>
    <mergeCell ref="AO227:AO22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P218:AP220"/>
    <mergeCell ref="AP221:AP223"/>
    <mergeCell ref="AP224:AP226"/>
    <mergeCell ref="AP227:AP22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Q140:AQ142"/>
    <mergeCell ref="AQ143:AQ145"/>
    <mergeCell ref="AQ146:AQ148"/>
    <mergeCell ref="AQ149:AQ151"/>
    <mergeCell ref="AQ152:AQ154"/>
    <mergeCell ref="AQ155:AQ157"/>
    <mergeCell ref="AQ158:AQ160"/>
    <mergeCell ref="AQ161:AQ163"/>
    <mergeCell ref="AQ164:AQ166"/>
    <mergeCell ref="AQ167:AQ169"/>
    <mergeCell ref="AQ170:AQ172"/>
    <mergeCell ref="AQ173:AQ175"/>
    <mergeCell ref="AQ176:AQ178"/>
    <mergeCell ref="AQ179:AQ181"/>
    <mergeCell ref="AQ182:AQ184"/>
    <mergeCell ref="AQ185:AQ187"/>
    <mergeCell ref="AQ188:AQ190"/>
    <mergeCell ref="AQ191:AQ193"/>
    <mergeCell ref="AQ194:AQ196"/>
    <mergeCell ref="AQ197:AQ199"/>
    <mergeCell ref="AQ200:AQ202"/>
    <mergeCell ref="AQ203:AQ205"/>
    <mergeCell ref="AQ206:AQ208"/>
    <mergeCell ref="AQ209:AQ211"/>
    <mergeCell ref="AQ212:AQ214"/>
    <mergeCell ref="AQ215:AQ217"/>
  </mergeCells>
  <conditionalFormatting sqref="A41">
    <cfRule type="duplicateValues" dxfId="1" priority="23"/>
  </conditionalFormatting>
  <conditionalFormatting sqref="A44">
    <cfRule type="duplicateValues" dxfId="1" priority="22"/>
  </conditionalFormatting>
  <conditionalFormatting sqref="A53">
    <cfRule type="duplicateValues" dxfId="1" priority="20"/>
  </conditionalFormatting>
  <conditionalFormatting sqref="A56">
    <cfRule type="duplicateValues" dxfId="1" priority="19"/>
  </conditionalFormatting>
  <conditionalFormatting sqref="A59">
    <cfRule type="duplicateValues" dxfId="1" priority="18"/>
  </conditionalFormatting>
  <conditionalFormatting sqref="A62">
    <cfRule type="duplicateValues" dxfId="1" priority="15"/>
  </conditionalFormatting>
  <conditionalFormatting sqref="A65">
    <cfRule type="duplicateValues" dxfId="1" priority="14"/>
  </conditionalFormatting>
  <conditionalFormatting sqref="A68">
    <cfRule type="duplicateValues" dxfId="1" priority="13"/>
  </conditionalFormatting>
  <conditionalFormatting sqref="A71">
    <cfRule type="duplicateValues" dxfId="1" priority="24"/>
  </conditionalFormatting>
  <conditionalFormatting sqref="A89">
    <cfRule type="duplicateValues" dxfId="0" priority="28"/>
  </conditionalFormatting>
  <conditionalFormatting sqref="A104">
    <cfRule type="duplicateValues" dxfId="0" priority="11"/>
  </conditionalFormatting>
  <conditionalFormatting sqref="A107">
    <cfRule type="duplicateValues" dxfId="0" priority="8"/>
  </conditionalFormatting>
  <conditionalFormatting sqref="A161">
    <cfRule type="duplicateValues" dxfId="1" priority="116"/>
  </conditionalFormatting>
  <conditionalFormatting sqref="A164">
    <cfRule type="duplicateValues" dxfId="1" priority="118"/>
  </conditionalFormatting>
  <conditionalFormatting sqref="A167">
    <cfRule type="duplicateValues" dxfId="1" priority="117"/>
  </conditionalFormatting>
  <conditionalFormatting sqref="A170">
    <cfRule type="duplicateValues" dxfId="0" priority="105"/>
  </conditionalFormatting>
  <conditionalFormatting sqref="A173">
    <cfRule type="duplicateValues" dxfId="0" priority="104"/>
  </conditionalFormatting>
  <conditionalFormatting sqref="A191">
    <cfRule type="duplicateValues" dxfId="0" priority="100"/>
  </conditionalFormatting>
  <conditionalFormatting sqref="A194">
    <cfRule type="duplicateValues" dxfId="0" priority="101"/>
  </conditionalFormatting>
  <conditionalFormatting sqref="A197">
    <cfRule type="duplicateValues" dxfId="0" priority="102"/>
  </conditionalFormatting>
  <conditionalFormatting sqref="A218">
    <cfRule type="duplicateValues" dxfId="1" priority="99"/>
  </conditionalFormatting>
  <conditionalFormatting sqref="A221">
    <cfRule type="duplicateValues" dxfId="0" priority="97"/>
  </conditionalFormatting>
  <conditionalFormatting sqref="A1:A4">
    <cfRule type="duplicateValues" priority="257"/>
  </conditionalFormatting>
  <conditionalFormatting sqref="A$1:A$1048576">
    <cfRule type="duplicateValues" dxfId="0" priority="3"/>
  </conditionalFormatting>
  <conditionalFormatting sqref="A77:A100">
    <cfRule type="duplicateValues" dxfId="0" priority="27"/>
  </conditionalFormatting>
  <conditionalFormatting sqref="A101:A103">
    <cfRule type="duplicateValues" dxfId="0" priority="89"/>
  </conditionalFormatting>
  <conditionalFormatting sqref="A104:A106">
    <cfRule type="duplicateValues" dxfId="0" priority="10"/>
  </conditionalFormatting>
  <conditionalFormatting sqref="A107:A109">
    <cfRule type="duplicateValues" dxfId="0" priority="7"/>
  </conditionalFormatting>
  <conditionalFormatting sqref="A110:A115">
    <cfRule type="duplicateValues" dxfId="0" priority="5"/>
  </conditionalFormatting>
  <conditionalFormatting sqref="A110:A124">
    <cfRule type="duplicateValues" dxfId="0" priority="4"/>
  </conditionalFormatting>
  <conditionalFormatting sqref="A116:A124">
    <cfRule type="duplicateValues" dxfId="0" priority="6"/>
  </conditionalFormatting>
  <conditionalFormatting sqref="A134:A139">
    <cfRule type="duplicateValues" dxfId="0" priority="120"/>
  </conditionalFormatting>
  <conditionalFormatting sqref="A140:A157">
    <cfRule type="duplicateValues" dxfId="0" priority="119"/>
  </conditionalFormatting>
  <conditionalFormatting sqref="A212:A217">
    <cfRule type="duplicateValues" dxfId="0" priority="113"/>
  </conditionalFormatting>
  <conditionalFormatting sqref="A218:A220">
    <cfRule type="duplicateValues" dxfId="0" priority="98"/>
  </conditionalFormatting>
  <conditionalFormatting sqref="A29:A31 A32:A34">
    <cfRule type="duplicateValues" dxfId="0" priority="12"/>
  </conditionalFormatting>
  <conditionalFormatting sqref="A38 A35">
    <cfRule type="duplicateValues" dxfId="0" priority="26"/>
  </conditionalFormatting>
  <conditionalFormatting sqref="A35:A40 A74:A100">
    <cfRule type="duplicateValues" dxfId="0" priority="25"/>
  </conditionalFormatting>
  <conditionalFormatting sqref="A50 A47">
    <cfRule type="duplicateValues" dxfId="1" priority="21"/>
  </conditionalFormatting>
  <conditionalFormatting sqref="A77 A80 A83 A86">
    <cfRule type="duplicateValues" dxfId="0" priority="29"/>
  </conditionalFormatting>
  <conditionalFormatting sqref="A101:A103 A125:A133">
    <cfRule type="duplicateValues" dxfId="0" priority="81"/>
  </conditionalFormatting>
  <conditionalFormatting sqref="A125 A131 A128">
    <cfRule type="duplicateValues" dxfId="1" priority="87"/>
  </conditionalFormatting>
  <conditionalFormatting sqref="A182 A185 A188">
    <cfRule type="duplicateValues" dxfId="0" priority="103"/>
  </conditionalFormatting>
  <conditionalFormatting sqref="A212 A215">
    <cfRule type="duplicateValues" dxfId="0" priority="114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zoomScale="130" zoomScaleNormal="130" topLeftCell="A9" workbookViewId="0">
      <selection activeCell="B38" sqref="B38"/>
    </sheetView>
  </sheetViews>
  <sheetFormatPr defaultColWidth="8.88333333333333" defaultRowHeight="13.5" outlineLevelCol="6"/>
  <cols>
    <col min="1" max="1" width="5.55833333333333" customWidth="1"/>
    <col min="2" max="2" width="7.55833333333333" customWidth="1"/>
    <col min="3" max="3" width="31.8833333333333" customWidth="1"/>
    <col min="4" max="4" width="7.55833333333333" customWidth="1"/>
    <col min="7" max="7" width="6.55833333333333" customWidth="1"/>
  </cols>
  <sheetData>
    <row r="1" spans="1:7">
      <c r="A1" s="1" t="s">
        <v>1</v>
      </c>
      <c r="B1" s="1" t="s">
        <v>3</v>
      </c>
      <c r="C1" s="1" t="s">
        <v>120</v>
      </c>
      <c r="D1" s="1" t="s">
        <v>121</v>
      </c>
      <c r="E1" s="1"/>
      <c r="F1" s="1"/>
      <c r="G1" s="1"/>
    </row>
    <row r="2" ht="14.25" spans="1:7">
      <c r="A2" s="1"/>
      <c r="B2" s="2" t="s">
        <v>47</v>
      </c>
      <c r="C2" s="2">
        <v>0.8</v>
      </c>
      <c r="D2" s="1">
        <f>-855*0.2</f>
        <v>-171</v>
      </c>
      <c r="E2" s="1">
        <f>-855*0.2</f>
        <v>-171</v>
      </c>
      <c r="F2" s="1"/>
      <c r="G2" s="1">
        <f>VLOOKUP(B2,劳务费!$C$3:L65,10,0)</f>
        <v>-171</v>
      </c>
    </row>
    <row r="3" spans="1:7">
      <c r="A3" s="1"/>
      <c r="B3" s="1" t="s">
        <v>67</v>
      </c>
      <c r="C3" s="1" t="s">
        <v>122</v>
      </c>
      <c r="D3" s="1">
        <v>280</v>
      </c>
      <c r="E3" s="1">
        <v>-20</v>
      </c>
      <c r="F3" s="1"/>
      <c r="G3" s="1">
        <f>VLOOKUP(B3,劳务费!$C$3:L65,10,0)</f>
        <v>280</v>
      </c>
    </row>
    <row r="4" spans="1:7">
      <c r="A4" s="1"/>
      <c r="B4" s="3" t="s">
        <v>67</v>
      </c>
      <c r="C4" s="3" t="s">
        <v>123</v>
      </c>
      <c r="D4" s="3"/>
      <c r="E4" s="3">
        <v>300</v>
      </c>
      <c r="F4" s="1"/>
      <c r="G4" s="1">
        <f>VLOOKUP(B4,劳务费!$C$3:L65,10,0)</f>
        <v>280</v>
      </c>
    </row>
    <row r="5" spans="1:7">
      <c r="A5" s="1"/>
      <c r="B5" s="1" t="s">
        <v>72</v>
      </c>
      <c r="C5" s="1" t="s">
        <v>124</v>
      </c>
      <c r="D5" s="4">
        <v>275</v>
      </c>
      <c r="E5" s="4">
        <v>-25</v>
      </c>
      <c r="F5" s="1"/>
      <c r="G5" s="1">
        <f>VLOOKUP(B5,劳务费!$C$3:L65,10,0)</f>
        <v>275</v>
      </c>
    </row>
    <row r="6" spans="1:7">
      <c r="A6" s="1"/>
      <c r="B6" s="3" t="s">
        <v>72</v>
      </c>
      <c r="C6" s="3" t="s">
        <v>123</v>
      </c>
      <c r="D6" s="3"/>
      <c r="E6" s="3">
        <v>300</v>
      </c>
      <c r="F6" s="1"/>
      <c r="G6" s="1">
        <f>VLOOKUP(B6,劳务费!$C$3:L65,10,0)</f>
        <v>275</v>
      </c>
    </row>
    <row r="7" spans="1:7">
      <c r="A7" s="1"/>
      <c r="B7" s="3" t="s">
        <v>64</v>
      </c>
      <c r="C7" s="3" t="s">
        <v>123</v>
      </c>
      <c r="D7" s="3">
        <v>300</v>
      </c>
      <c r="E7" s="1"/>
      <c r="F7" s="1"/>
      <c r="G7" s="1">
        <f>VLOOKUP(B7,劳务费!$C$3:L65,10,0)</f>
        <v>300</v>
      </c>
    </row>
    <row r="8" ht="14.25" spans="1:7">
      <c r="A8" s="1"/>
      <c r="B8" s="2" t="s">
        <v>79</v>
      </c>
      <c r="C8" s="2">
        <v>0.8</v>
      </c>
      <c r="D8" s="1">
        <f>-765*0.2</f>
        <v>-153</v>
      </c>
      <c r="E8" s="1">
        <f>-765*0.2</f>
        <v>-153</v>
      </c>
      <c r="F8" s="1"/>
      <c r="G8" s="1">
        <f>VLOOKUP(B8,劳务费!$C$3:L65,10,0)</f>
        <v>-153</v>
      </c>
    </row>
    <row r="9" spans="1:7">
      <c r="A9" s="1"/>
      <c r="B9" s="3" t="s">
        <v>18</v>
      </c>
      <c r="C9" s="3" t="s">
        <v>125</v>
      </c>
      <c r="D9" s="1">
        <v>160</v>
      </c>
      <c r="E9" s="1">
        <v>160</v>
      </c>
      <c r="F9" s="1"/>
      <c r="G9" s="1">
        <f>VLOOKUP(B9,劳务费!$C$3:L65,10,0)</f>
        <v>160</v>
      </c>
    </row>
    <row r="10" spans="1:7">
      <c r="A10" s="1"/>
      <c r="B10" s="3" t="s">
        <v>46</v>
      </c>
      <c r="C10" s="3" t="s">
        <v>123</v>
      </c>
      <c r="D10" s="3">
        <v>40</v>
      </c>
      <c r="E10" s="1"/>
      <c r="F10" s="3"/>
      <c r="G10" s="1">
        <f>VLOOKUP(B10,劳务费!$C$3:L65,10,0)</f>
        <v>40</v>
      </c>
    </row>
    <row r="11" spans="1:7">
      <c r="A11" s="1"/>
      <c r="B11" s="3" t="s">
        <v>31</v>
      </c>
      <c r="C11" s="3" t="s">
        <v>123</v>
      </c>
      <c r="D11" s="3">
        <v>260</v>
      </c>
      <c r="E11" s="1"/>
      <c r="F11" s="1"/>
      <c r="G11" s="1">
        <f>VLOOKUP(B11,劳务费!$C$3:L65,10,0)</f>
        <v>260</v>
      </c>
    </row>
    <row r="12" ht="14.25" spans="1:7">
      <c r="A12" s="1"/>
      <c r="B12" s="2" t="s">
        <v>42</v>
      </c>
      <c r="C12" s="2">
        <v>0.8</v>
      </c>
      <c r="D12" s="4">
        <f>-3439*0.2</f>
        <v>-687.8</v>
      </c>
      <c r="E12" s="4">
        <f>-3439*0.2</f>
        <v>-687.8</v>
      </c>
      <c r="F12" s="1"/>
      <c r="G12" s="1">
        <f>VLOOKUP(B12,劳务费!$C$3:L65,10,0)</f>
        <v>-687.8</v>
      </c>
    </row>
    <row r="13" spans="1:7">
      <c r="A13" s="1"/>
      <c r="B13" s="3" t="s">
        <v>69</v>
      </c>
      <c r="C13" s="3" t="s">
        <v>123</v>
      </c>
      <c r="D13" s="3">
        <v>300</v>
      </c>
      <c r="E13" s="3">
        <v>300</v>
      </c>
      <c r="F13" s="1"/>
      <c r="G13" s="1">
        <f>VLOOKUP(B13,劳务费!$C$3:L65,10,0)</f>
        <v>300</v>
      </c>
    </row>
    <row r="14" spans="1:7">
      <c r="A14" s="1"/>
      <c r="B14" s="3" t="s">
        <v>41</v>
      </c>
      <c r="C14" s="3" t="s">
        <v>123</v>
      </c>
      <c r="D14" s="3">
        <v>240</v>
      </c>
      <c r="E14" s="3">
        <v>240</v>
      </c>
      <c r="F14" s="1"/>
      <c r="G14" s="1">
        <f>VLOOKUP(B14,劳务费!$C$3:L65,10,0)</f>
        <v>240</v>
      </c>
    </row>
    <row r="15" spans="1:7">
      <c r="A15" s="1"/>
      <c r="B15" s="3" t="s">
        <v>52</v>
      </c>
      <c r="C15" s="3" t="s">
        <v>123</v>
      </c>
      <c r="D15" s="3">
        <v>20</v>
      </c>
      <c r="E15" s="1"/>
      <c r="F15" s="3"/>
      <c r="G15" s="1">
        <f>VLOOKUP(B15,劳务费!$C$3:L65,10,0)</f>
        <v>20</v>
      </c>
    </row>
    <row r="16" ht="14.25" spans="1:7">
      <c r="A16" s="1"/>
      <c r="B16" s="2" t="s">
        <v>35</v>
      </c>
      <c r="C16" s="2">
        <v>0.8</v>
      </c>
      <c r="D16" s="4">
        <v>-403.8</v>
      </c>
      <c r="E16" s="4">
        <f>-1919*0.2</f>
        <v>-383.8</v>
      </c>
      <c r="F16" s="1"/>
      <c r="G16" s="1">
        <f>VLOOKUP(B16,劳务费!$C$3:L65,10,0)</f>
        <v>-403.8</v>
      </c>
    </row>
    <row r="17" spans="1:7">
      <c r="A17" s="1"/>
      <c r="B17" s="1" t="s">
        <v>35</v>
      </c>
      <c r="C17" s="1" t="s">
        <v>122</v>
      </c>
      <c r="D17" s="1"/>
      <c r="E17" s="1">
        <v>-20</v>
      </c>
      <c r="F17" s="1"/>
      <c r="G17" s="1">
        <f>VLOOKUP(B17,劳务费!$C$3:L65,10,0)</f>
        <v>-403.8</v>
      </c>
    </row>
    <row r="18" spans="1:7">
      <c r="A18" s="1"/>
      <c r="B18" s="3" t="s">
        <v>55</v>
      </c>
      <c r="C18" s="3" t="s">
        <v>123</v>
      </c>
      <c r="D18" s="1">
        <v>20</v>
      </c>
      <c r="E18" s="1"/>
      <c r="F18" s="3"/>
      <c r="G18" s="1">
        <f>VLOOKUP(B18,劳务费!$C$3:L65,10,0)</f>
        <v>20</v>
      </c>
    </row>
    <row r="19" spans="1:7">
      <c r="A19" s="1"/>
      <c r="B19" s="1" t="s">
        <v>32</v>
      </c>
      <c r="C19" s="1" t="s">
        <v>122</v>
      </c>
      <c r="D19" s="1">
        <v>-20</v>
      </c>
      <c r="E19" s="1">
        <v>-20</v>
      </c>
      <c r="F19" s="1"/>
      <c r="G19" s="1">
        <f>VLOOKUP(B19,劳务费!$C$3:L65,10,0)</f>
        <v>-20</v>
      </c>
    </row>
    <row r="20" spans="1:7">
      <c r="A20" s="1"/>
      <c r="B20" s="3" t="s">
        <v>65</v>
      </c>
      <c r="C20" s="3" t="s">
        <v>123</v>
      </c>
      <c r="D20" s="3">
        <v>40</v>
      </c>
      <c r="E20" s="1"/>
      <c r="F20" s="3"/>
      <c r="G20" s="1">
        <f>VLOOKUP(B20,劳务费!$C$3:L65,10,0)</f>
        <v>40</v>
      </c>
    </row>
    <row r="21" spans="1:7">
      <c r="A21" s="1"/>
      <c r="B21" s="3" t="s">
        <v>45</v>
      </c>
      <c r="C21" s="3" t="s">
        <v>123</v>
      </c>
      <c r="D21" s="1">
        <v>40</v>
      </c>
      <c r="E21" s="1"/>
      <c r="F21" s="3"/>
      <c r="G21" s="1">
        <f>VLOOKUP(B21,劳务费!$C$3:L65,10,0)</f>
        <v>40</v>
      </c>
    </row>
    <row r="22" spans="1:7">
      <c r="A22" s="1"/>
      <c r="B22" s="3" t="s">
        <v>70</v>
      </c>
      <c r="C22" s="3" t="s">
        <v>123</v>
      </c>
      <c r="D22" s="3">
        <v>300</v>
      </c>
      <c r="E22" s="3">
        <v>300</v>
      </c>
      <c r="F22" s="1"/>
      <c r="G22" s="1">
        <f>VLOOKUP(B22,劳务费!$C$3:L65,10,0)</f>
        <v>300</v>
      </c>
    </row>
    <row r="23" spans="1:7">
      <c r="A23" s="1"/>
      <c r="B23" s="1" t="s">
        <v>86</v>
      </c>
      <c r="C23" s="1" t="s">
        <v>126</v>
      </c>
      <c r="D23" s="1">
        <v>50</v>
      </c>
      <c r="E23" s="1">
        <v>50</v>
      </c>
      <c r="F23" s="1"/>
      <c r="G23" s="1">
        <f>VLOOKUP(B23,劳务费!$C$3:L64,10,0)</f>
        <v>50</v>
      </c>
    </row>
    <row r="24" spans="1:7">
      <c r="A24" s="1"/>
      <c r="B24" s="1" t="s">
        <v>36</v>
      </c>
      <c r="C24" s="1" t="s">
        <v>122</v>
      </c>
      <c r="D24" s="1">
        <v>80</v>
      </c>
      <c r="E24" s="1">
        <v>-20</v>
      </c>
      <c r="F24" s="1"/>
      <c r="G24" s="1">
        <f>VLOOKUP(B24,劳务费!$C$3:L65,10,0)</f>
        <v>80</v>
      </c>
    </row>
    <row r="25" spans="1:7">
      <c r="A25" s="1"/>
      <c r="B25" s="3" t="s">
        <v>36</v>
      </c>
      <c r="C25" s="3" t="s">
        <v>123</v>
      </c>
      <c r="D25" s="3"/>
      <c r="E25" s="3">
        <v>100</v>
      </c>
      <c r="F25" s="1"/>
      <c r="G25" s="1">
        <f>VLOOKUP(B25,劳务费!$C$3:L65,10,0)</f>
        <v>80</v>
      </c>
    </row>
    <row r="26" spans="1:7">
      <c r="A26" s="1"/>
      <c r="B26" s="1" t="s">
        <v>24</v>
      </c>
      <c r="C26" s="1" t="s">
        <v>127</v>
      </c>
      <c r="D26" s="1">
        <v>-100</v>
      </c>
      <c r="E26" s="1">
        <v>-100</v>
      </c>
      <c r="F26" s="1"/>
      <c r="G26" s="1">
        <f>VLOOKUP(B26,劳务费!$C$3:L65,10,0)</f>
        <v>-100</v>
      </c>
    </row>
    <row r="27" ht="14.25" spans="1:7">
      <c r="A27" s="1"/>
      <c r="B27" s="2" t="s">
        <v>43</v>
      </c>
      <c r="C27" s="2">
        <v>0.8</v>
      </c>
      <c r="D27" s="1">
        <v>-195.7</v>
      </c>
      <c r="E27" s="1">
        <f>-1928.5*0.2</f>
        <v>-385.7</v>
      </c>
      <c r="F27" s="1"/>
      <c r="G27" s="1">
        <f>VLOOKUP(B27,劳务费!$C$3:L63,10,0)</f>
        <v>-195.7</v>
      </c>
    </row>
    <row r="28" spans="1:7">
      <c r="A28" s="1"/>
      <c r="B28" s="3" t="s">
        <v>43</v>
      </c>
      <c r="C28" s="3" t="s">
        <v>123</v>
      </c>
      <c r="D28" s="3"/>
      <c r="E28" s="3">
        <v>190</v>
      </c>
      <c r="F28" s="3"/>
      <c r="G28" s="1">
        <f>VLOOKUP(B28,劳务费!$C$3:L65,10,0)</f>
        <v>-195.7</v>
      </c>
    </row>
    <row r="29" spans="1:7">
      <c r="A29" s="1"/>
      <c r="B29" s="1" t="s">
        <v>68</v>
      </c>
      <c r="C29" s="1" t="s">
        <v>122</v>
      </c>
      <c r="D29" s="1">
        <v>260</v>
      </c>
      <c r="E29" s="1">
        <v>-20</v>
      </c>
      <c r="F29" s="1"/>
      <c r="G29" s="1">
        <f>VLOOKUP(B29,劳务费!$C$3:L65,10,0)</f>
        <v>260</v>
      </c>
    </row>
    <row r="30" spans="1:7">
      <c r="A30" s="1"/>
      <c r="B30" s="3" t="s">
        <v>68</v>
      </c>
      <c r="C30" s="3" t="s">
        <v>123</v>
      </c>
      <c r="D30" s="3"/>
      <c r="E30" s="3">
        <v>280</v>
      </c>
      <c r="F30" s="1"/>
      <c r="G30" s="1">
        <f>VLOOKUP(B30,劳务费!$C$3:L65,10,0)</f>
        <v>260</v>
      </c>
    </row>
    <row r="31" ht="14.25" spans="1:7">
      <c r="A31" s="1"/>
      <c r="B31" s="5" t="s">
        <v>76</v>
      </c>
      <c r="C31" s="2">
        <v>0.8</v>
      </c>
      <c r="D31" s="6">
        <f>-2156.5*0.2</f>
        <v>-431.3</v>
      </c>
      <c r="E31" s="7">
        <f>-2156.5*0.2</f>
        <v>-431.3</v>
      </c>
      <c r="F31" s="8"/>
      <c r="G31" s="1">
        <f>VLOOKUP(B31,劳务费!$C$3:L65,10,0)</f>
        <v>-431.3</v>
      </c>
    </row>
    <row r="32" spans="1:7">
      <c r="A32" s="1"/>
      <c r="B32" s="9"/>
      <c r="C32" s="1"/>
      <c r="D32" s="1"/>
      <c r="E32" s="1"/>
      <c r="F32" s="1"/>
      <c r="G32" s="1" t="e">
        <f>VLOOKUP(B32,劳务费!$C$3:L65,10,0)</f>
        <v>#N/A</v>
      </c>
    </row>
    <row r="33" spans="1:7">
      <c r="A33" s="1"/>
      <c r="B33" s="1"/>
      <c r="C33" s="1"/>
      <c r="D33" s="1"/>
      <c r="E33" s="1"/>
      <c r="F33" s="1"/>
      <c r="G33" s="1" t="e">
        <f>VLOOKUP(B33,劳务费!$C$3:L65,10,0)</f>
        <v>#N/A</v>
      </c>
    </row>
    <row r="34" spans="1:7">
      <c r="A34" s="1"/>
      <c r="B34" s="1"/>
      <c r="C34" s="1"/>
      <c r="D34" s="1"/>
      <c r="E34" s="1"/>
      <c r="F34" s="1"/>
      <c r="G34" s="1" t="e">
        <f>VLOOKUP(B34,劳务费!$C$3:L65,10,0)</f>
        <v>#N/A</v>
      </c>
    </row>
    <row r="35" spans="1:7">
      <c r="A35" s="1"/>
      <c r="B35" s="1"/>
      <c r="C35" s="1"/>
      <c r="D35" s="1"/>
      <c r="E35" s="1"/>
      <c r="F35" s="1"/>
      <c r="G35" s="1" t="e">
        <f>VLOOKUP(B35,劳务费!$C$3:L65,10,0)</f>
        <v>#N/A</v>
      </c>
    </row>
    <row r="36" spans="1:7">
      <c r="A36" s="1"/>
      <c r="B36" s="1"/>
      <c r="C36" s="1"/>
      <c r="D36" s="1"/>
      <c r="E36" s="1"/>
      <c r="F36" s="1"/>
      <c r="G36" s="1" t="e">
        <f>VLOOKUP(B36,劳务费!$C$3:L65,10,0)</f>
        <v>#N/A</v>
      </c>
    </row>
    <row r="37" spans="1:7">
      <c r="A37" s="1"/>
      <c r="B37" s="1"/>
      <c r="C37" s="1"/>
      <c r="D37" s="1"/>
      <c r="E37" s="1"/>
      <c r="F37" s="1"/>
      <c r="G37" s="1" t="e">
        <f>VLOOKUP(B37,劳务费!$C$3:L65,10,0)</f>
        <v>#N/A</v>
      </c>
    </row>
    <row r="38" spans="1:7">
      <c r="A38" s="1"/>
      <c r="B38" s="1"/>
      <c r="C38" s="1"/>
      <c r="D38" s="1"/>
      <c r="E38" s="1"/>
      <c r="F38" s="1"/>
      <c r="G38" s="1" t="e">
        <f>VLOOKUP(B38,劳务费!$C$3:L65,10,0)</f>
        <v>#N/A</v>
      </c>
    </row>
    <row r="39" spans="1:7">
      <c r="A39" s="1"/>
      <c r="B39" s="1"/>
      <c r="C39" s="1"/>
      <c r="D39" s="1"/>
      <c r="E39" s="1"/>
      <c r="F39" s="1"/>
      <c r="G39" s="1" t="e">
        <f>VLOOKUP(B39,劳务费!$C$3:L65,10,0)</f>
        <v>#N/A</v>
      </c>
    </row>
    <row r="40" spans="1:7">
      <c r="A40" s="1"/>
      <c r="B40" s="1"/>
      <c r="C40" s="1"/>
      <c r="D40" s="1"/>
      <c r="E40" s="1"/>
      <c r="F40" s="1"/>
      <c r="G40" s="1" t="e">
        <f>VLOOKUP(B40,劳务费!$C$3:L65,10,0)</f>
        <v>#N/A</v>
      </c>
    </row>
    <row r="41" spans="1:7">
      <c r="A41" s="1"/>
      <c r="B41" s="1"/>
      <c r="C41" s="1"/>
      <c r="D41" s="1"/>
      <c r="E41" s="1"/>
      <c r="F41" s="1"/>
      <c r="G41" s="1" t="e">
        <f>VLOOKUP(B41,劳务费!$C$3:L65,10,0)</f>
        <v>#N/A</v>
      </c>
    </row>
    <row r="42" spans="1:7">
      <c r="A42" s="1"/>
      <c r="B42" s="1"/>
      <c r="C42" s="1"/>
      <c r="D42" s="1"/>
      <c r="E42" s="1"/>
      <c r="F42" s="1"/>
      <c r="G42" s="1" t="e">
        <f>VLOOKUP(B42,劳务费!$C$3:L65,10,0)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VLOOKUP(B43,劳务费!$C$3:L65,10,0)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VLOOKUP(B44,劳务费!$C$3:L65,10,0)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VLOOKUP(B45,劳务费!$C$3:L65,10,0)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VLOOKUP(B46,劳务费!$C$3:L65,10,0)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VLOOKUP(B47,劳务费!$C$3:L65,10,0)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VLOOKUP(B48,劳务费!$C$3:L63,10,0)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VLOOKUP(B49,劳务费!$C$3:L63,10,0)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VLOOKUP(B50,劳务费!$C$3:L64,10,0)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VLOOKUP(B51,劳务费!$C$3:L65,10,0)</f>
        <v>#N/A</v>
      </c>
    </row>
    <row r="52" spans="1:7">
      <c r="A52" s="1"/>
      <c r="B52" s="1"/>
      <c r="C52" s="1"/>
      <c r="D52" s="1"/>
      <c r="E52" s="1"/>
      <c r="F52" s="1"/>
      <c r="G52" s="1" t="e">
        <f>VLOOKUP(B52,劳务费!$C$3:L65,10,0)</f>
        <v>#N/A</v>
      </c>
    </row>
    <row r="53" spans="1:7">
      <c r="A53" s="1"/>
      <c r="B53" s="1"/>
      <c r="C53" s="1"/>
      <c r="D53" s="1"/>
      <c r="E53" s="1"/>
      <c r="F53" s="1"/>
      <c r="G53" s="1" t="e">
        <f>VLOOKUP(B53,劳务费!$C$3:L65,10,0)</f>
        <v>#N/A</v>
      </c>
    </row>
    <row r="54" spans="1:7">
      <c r="A54" s="1"/>
      <c r="B54" s="1"/>
      <c r="C54" s="1"/>
      <c r="D54" s="1"/>
      <c r="E54" s="1"/>
      <c r="F54" s="1"/>
      <c r="G54" s="1" t="e">
        <f>VLOOKUP(B54,劳务费!$C$3:L65,10,0)</f>
        <v>#N/A</v>
      </c>
    </row>
    <row r="55" spans="1:7">
      <c r="A55" s="1"/>
      <c r="B55" s="1"/>
      <c r="C55" s="1"/>
      <c r="D55" s="1"/>
      <c r="E55" s="1"/>
      <c r="F55" s="1"/>
      <c r="G55" s="1" t="e">
        <f>VLOOKUP(B55,劳务费!$C$3:L65,10,0)</f>
        <v>#N/A</v>
      </c>
    </row>
    <row r="56" spans="1:7">
      <c r="A56" s="1"/>
      <c r="B56" s="1"/>
      <c r="C56" s="1"/>
      <c r="D56" s="1"/>
      <c r="E56" s="1"/>
      <c r="F56" s="1"/>
      <c r="G56" s="1" t="e">
        <f>VLOOKUP(B56,劳务费!$C$3:L65,10,0)</f>
        <v>#N/A</v>
      </c>
    </row>
    <row r="57" spans="1:7">
      <c r="A57" s="1"/>
      <c r="B57" s="1"/>
      <c r="C57" s="1"/>
      <c r="D57" s="1"/>
      <c r="E57" s="1"/>
      <c r="F57" s="1"/>
      <c r="G57" s="1" t="e">
        <f>VLOOKUP(B57,劳务费!$C$3:L65,10,0)</f>
        <v>#N/A</v>
      </c>
    </row>
    <row r="58" spans="1:7">
      <c r="A58" s="1"/>
      <c r="B58" s="1"/>
      <c r="C58" s="1"/>
      <c r="D58" s="1"/>
      <c r="E58" s="1"/>
      <c r="F58" s="1"/>
      <c r="G58" s="1" t="e">
        <f>VLOOKUP(B58,劳务费!$C$3:L65,10,0)</f>
        <v>#N/A</v>
      </c>
    </row>
    <row r="59" spans="1:7">
      <c r="A59" s="1"/>
      <c r="B59" s="1"/>
      <c r="C59" s="1"/>
      <c r="D59" s="1"/>
      <c r="E59" s="1"/>
      <c r="F59" s="1"/>
      <c r="G59" s="1"/>
    </row>
    <row r="60" spans="1:7">
      <c r="A60" s="1"/>
      <c r="B60" s="1"/>
      <c r="C60" s="1"/>
      <c r="D60" s="1">
        <f>SUM(D2:D59)</f>
        <v>502.4</v>
      </c>
      <c r="E60" s="1"/>
      <c r="F60" s="1">
        <f>SUM(F2:F59)</f>
        <v>0</v>
      </c>
      <c r="G60" s="1"/>
    </row>
  </sheetData>
  <autoFilter xmlns:etc="http://www.wps.cn/officeDocument/2017/etCustomData" ref="A1:G58" etc:filterBottomFollowUsedRange="0">
    <sortState ref="A1:G58">
      <sortCondition ref="B1"/>
    </sortState>
    <extLst/>
  </autoFilter>
  <conditionalFormatting sqref="B5">
    <cfRule type="duplicateValues" priority="365"/>
  </conditionalFormatting>
  <conditionalFormatting sqref="B27">
    <cfRule type="duplicateValues" dxfId="0" priority="345"/>
  </conditionalFormatting>
  <conditionalFormatting sqref="B28">
    <cfRule type="duplicateValues" dxfId="0" priority="344"/>
  </conditionalFormatting>
  <conditionalFormatting sqref="B29">
    <cfRule type="duplicateValues" dxfId="0" priority="343"/>
  </conditionalFormatting>
  <conditionalFormatting sqref="B30">
    <cfRule type="duplicateValues" dxfId="0" priority="329"/>
  </conditionalFormatting>
  <conditionalFormatting sqref="B31">
    <cfRule type="duplicateValues" dxfId="0" priority="342"/>
  </conditionalFormatting>
  <conditionalFormatting sqref="B32">
    <cfRule type="duplicateValues" dxfId="0" priority="13"/>
    <cfRule type="duplicateValues" priority="25"/>
  </conditionalFormatting>
  <conditionalFormatting sqref="B34">
    <cfRule type="duplicateValues" dxfId="0" priority="222"/>
  </conditionalFormatting>
  <conditionalFormatting sqref="B35">
    <cfRule type="duplicateValues" dxfId="0" priority="211"/>
  </conditionalFormatting>
  <conditionalFormatting sqref="B36">
    <cfRule type="duplicateValues" dxfId="0" priority="199"/>
  </conditionalFormatting>
  <conditionalFormatting sqref="B37">
    <cfRule type="duplicateValues" dxfId="0" priority="239"/>
  </conditionalFormatting>
  <conditionalFormatting sqref="B38">
    <cfRule type="duplicateValues" dxfId="0" priority="268"/>
  </conditionalFormatting>
  <conditionalFormatting sqref="B39">
    <cfRule type="duplicateValues" dxfId="0" priority="269"/>
  </conditionalFormatting>
  <conditionalFormatting sqref="B40">
    <cfRule type="duplicateValues" dxfId="0" priority="144"/>
  </conditionalFormatting>
  <conditionalFormatting sqref="B41">
    <cfRule type="duplicateValues" dxfId="0" priority="125"/>
  </conditionalFormatting>
  <conditionalFormatting sqref="B42">
    <cfRule type="duplicateValues" dxfId="0" priority="166"/>
  </conditionalFormatting>
  <conditionalFormatting sqref="B43">
    <cfRule type="duplicateValues" dxfId="0" priority="129"/>
  </conditionalFormatting>
  <conditionalFormatting sqref="B44">
    <cfRule type="duplicateValues" dxfId="0" priority="116"/>
  </conditionalFormatting>
  <conditionalFormatting sqref="B45">
    <cfRule type="duplicateValues" dxfId="0" priority="163"/>
  </conditionalFormatting>
  <conditionalFormatting sqref="B46">
    <cfRule type="duplicateValues" dxfId="0" priority="328"/>
  </conditionalFormatting>
  <conditionalFormatting sqref="B47">
    <cfRule type="duplicateValues" dxfId="0" priority="327"/>
  </conditionalFormatting>
  <conditionalFormatting sqref="B48">
    <cfRule type="duplicateValues" dxfId="0" priority="326"/>
  </conditionalFormatting>
  <conditionalFormatting sqref="B49">
    <cfRule type="duplicateValues" dxfId="0" priority="30"/>
  </conditionalFormatting>
  <conditionalFormatting sqref="B50">
    <cfRule type="duplicateValues" dxfId="0" priority="324"/>
  </conditionalFormatting>
  <conditionalFormatting sqref="B51">
    <cfRule type="duplicateValues" dxfId="0" priority="323"/>
  </conditionalFormatting>
  <conditionalFormatting sqref="B52">
    <cfRule type="duplicateValues" dxfId="0" priority="322"/>
  </conditionalFormatting>
  <conditionalFormatting sqref="B53">
    <cfRule type="duplicateValues" dxfId="0" priority="321"/>
  </conditionalFormatting>
  <conditionalFormatting sqref="B54">
    <cfRule type="duplicateValues" dxfId="0" priority="320"/>
  </conditionalFormatting>
  <conditionalFormatting sqref="B59">
    <cfRule type="duplicateValues" priority="375"/>
  </conditionalFormatting>
  <conditionalFormatting sqref="B60">
    <cfRule type="duplicateValues" priority="381"/>
  </conditionalFormatting>
  <conditionalFormatting sqref="B$1:B$1048576">
    <cfRule type="duplicateValues" dxfId="0" priority="2"/>
  </conditionalFormatting>
  <conditionalFormatting sqref="B34:B36">
    <cfRule type="duplicateValues" dxfId="0" priority="189"/>
  </conditionalFormatting>
  <conditionalFormatting sqref="B38:B39">
    <cfRule type="duplicateValues" dxfId="0" priority="256"/>
  </conditionalFormatting>
  <conditionalFormatting sqref="B1 B59:B60">
    <cfRule type="duplicateValues" priority="374"/>
  </conditionalFormatting>
  <conditionalFormatting sqref="B1 B60">
    <cfRule type="duplicateValues" priority="380"/>
  </conditionalFormatting>
  <conditionalFormatting sqref="B1:B26 B55:B1048576">
    <cfRule type="duplicateValues" dxfId="0" priority="346"/>
  </conditionalFormatting>
  <conditionalFormatting sqref="B1:B31 B33:B1048576">
    <cfRule type="duplicateValues" dxfId="0" priority="27"/>
  </conditionalFormatting>
  <conditionalFormatting sqref="B1:B31 B33:B48 B50:B1048576">
    <cfRule type="duplicateValues" dxfId="0" priority="42"/>
  </conditionalFormatting>
  <conditionalFormatting sqref="B1:B31 B46:B48 B50:B1048576">
    <cfRule type="duplicateValues" dxfId="0" priority="27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6:M129"/>
  <sheetViews>
    <sheetView topLeftCell="A5" workbookViewId="0">
      <selection activeCell="M63" sqref="L6:M63"/>
    </sheetView>
  </sheetViews>
  <sheetFormatPr defaultColWidth="9" defaultRowHeight="13.5"/>
  <sheetData>
    <row r="6" spans="12:13">
      <c r="L6" t="s">
        <v>23</v>
      </c>
      <c r="M6" t="s">
        <v>24</v>
      </c>
    </row>
    <row r="7" spans="12:13">
      <c r="L7" t="s">
        <v>25</v>
      </c>
      <c r="M7" t="s">
        <v>27</v>
      </c>
    </row>
    <row r="8" spans="12:13">
      <c r="L8" t="s">
        <v>25</v>
      </c>
      <c r="M8" t="s">
        <v>26</v>
      </c>
    </row>
    <row r="9" spans="12:13">
      <c r="L9" t="s">
        <v>28</v>
      </c>
      <c r="M9" t="s">
        <v>29</v>
      </c>
    </row>
    <row r="10" spans="12:13">
      <c r="L10" t="s">
        <v>20</v>
      </c>
      <c r="M10" t="s">
        <v>69</v>
      </c>
    </row>
    <row r="11" spans="12:13">
      <c r="L11" t="s">
        <v>20</v>
      </c>
      <c r="M11" t="s">
        <v>77</v>
      </c>
    </row>
    <row r="12" spans="12:13">
      <c r="L12" t="s">
        <v>20</v>
      </c>
      <c r="M12" t="s">
        <v>76</v>
      </c>
    </row>
    <row r="13" spans="4:13">
      <c r="D13" t="s">
        <v>23</v>
      </c>
      <c r="E13" t="s">
        <v>24</v>
      </c>
      <c r="H13" t="s">
        <v>20</v>
      </c>
      <c r="I13" t="s">
        <v>42</v>
      </c>
      <c r="L13" t="s">
        <v>20</v>
      </c>
      <c r="M13" t="s">
        <v>70</v>
      </c>
    </row>
    <row r="14" spans="4:13">
      <c r="D14" t="s">
        <v>25</v>
      </c>
      <c r="E14" t="s">
        <v>27</v>
      </c>
      <c r="H14" t="s">
        <v>20</v>
      </c>
      <c r="I14" t="s">
        <v>43</v>
      </c>
      <c r="L14" t="s">
        <v>20</v>
      </c>
      <c r="M14" t="s">
        <v>32</v>
      </c>
    </row>
    <row r="15" spans="4:13">
      <c r="D15" t="s">
        <v>25</v>
      </c>
      <c r="E15" t="s">
        <v>26</v>
      </c>
      <c r="H15" t="s">
        <v>20</v>
      </c>
      <c r="I15" t="s">
        <v>44</v>
      </c>
      <c r="L15" t="s">
        <v>20</v>
      </c>
      <c r="M15" t="s">
        <v>33</v>
      </c>
    </row>
    <row r="16" spans="4:13">
      <c r="D16" t="s">
        <v>20</v>
      </c>
      <c r="E16" t="s">
        <v>69</v>
      </c>
      <c r="H16" t="s">
        <v>20</v>
      </c>
      <c r="I16" t="s">
        <v>45</v>
      </c>
      <c r="L16" t="s">
        <v>20</v>
      </c>
      <c r="M16" t="s">
        <v>75</v>
      </c>
    </row>
    <row r="17" spans="4:13">
      <c r="D17" t="s">
        <v>20</v>
      </c>
      <c r="E17" t="s">
        <v>77</v>
      </c>
      <c r="H17" t="s">
        <v>20</v>
      </c>
      <c r="I17" t="s">
        <v>46</v>
      </c>
      <c r="L17" t="s">
        <v>20</v>
      </c>
      <c r="M17" t="s">
        <v>35</v>
      </c>
    </row>
    <row r="18" spans="4:13">
      <c r="D18" t="s">
        <v>20</v>
      </c>
      <c r="E18" t="s">
        <v>76</v>
      </c>
      <c r="H18" t="s">
        <v>20</v>
      </c>
      <c r="I18" t="s">
        <v>47</v>
      </c>
      <c r="L18" t="s">
        <v>20</v>
      </c>
      <c r="M18" t="s">
        <v>36</v>
      </c>
    </row>
    <row r="19" spans="4:13">
      <c r="D19" t="s">
        <v>20</v>
      </c>
      <c r="E19" t="s">
        <v>70</v>
      </c>
      <c r="H19" t="s">
        <v>20</v>
      </c>
      <c r="I19" t="s">
        <v>48</v>
      </c>
      <c r="L19" t="s">
        <v>20</v>
      </c>
      <c r="M19" t="s">
        <v>38</v>
      </c>
    </row>
    <row r="20" spans="4:13">
      <c r="D20" t="s">
        <v>20</v>
      </c>
      <c r="E20" t="s">
        <v>32</v>
      </c>
      <c r="H20" t="s">
        <v>20</v>
      </c>
      <c r="I20" t="s">
        <v>63</v>
      </c>
      <c r="L20" t="s">
        <v>20</v>
      </c>
      <c r="M20" t="s">
        <v>39</v>
      </c>
    </row>
    <row r="21" spans="4:13">
      <c r="D21" t="s">
        <v>20</v>
      </c>
      <c r="E21" t="s">
        <v>33</v>
      </c>
      <c r="L21" t="s">
        <v>20</v>
      </c>
      <c r="M21" t="s">
        <v>40</v>
      </c>
    </row>
    <row r="22" spans="4:13">
      <c r="D22" t="s">
        <v>20</v>
      </c>
      <c r="E22" t="s">
        <v>75</v>
      </c>
      <c r="L22" t="s">
        <v>20</v>
      </c>
      <c r="M22" t="s">
        <v>41</v>
      </c>
    </row>
    <row r="23" spans="4:13">
      <c r="D23" t="s">
        <v>20</v>
      </c>
      <c r="E23" t="s">
        <v>35</v>
      </c>
      <c r="L23" t="s">
        <v>20</v>
      </c>
      <c r="M23" t="s">
        <v>31</v>
      </c>
    </row>
    <row r="24" spans="4:13">
      <c r="D24" t="s">
        <v>20</v>
      </c>
      <c r="E24" t="s">
        <v>36</v>
      </c>
      <c r="L24" t="s">
        <v>20</v>
      </c>
      <c r="M24" t="s">
        <v>68</v>
      </c>
    </row>
    <row r="25" spans="4:13">
      <c r="D25" t="s">
        <v>20</v>
      </c>
      <c r="E25" t="s">
        <v>71</v>
      </c>
      <c r="L25" t="s">
        <v>20</v>
      </c>
      <c r="M25" t="s">
        <v>64</v>
      </c>
    </row>
    <row r="26" spans="4:13">
      <c r="D26" t="s">
        <v>20</v>
      </c>
      <c r="E26" t="s">
        <v>37</v>
      </c>
      <c r="L26" t="s">
        <v>20</v>
      </c>
      <c r="M26" t="s">
        <v>65</v>
      </c>
    </row>
    <row r="27" spans="4:13">
      <c r="D27" t="s">
        <v>20</v>
      </c>
      <c r="E27" t="s">
        <v>38</v>
      </c>
      <c r="L27" t="s">
        <v>20</v>
      </c>
      <c r="M27" t="s">
        <v>74</v>
      </c>
    </row>
    <row r="28" spans="4:13">
      <c r="D28" t="s">
        <v>20</v>
      </c>
      <c r="E28" t="s">
        <v>39</v>
      </c>
      <c r="L28" t="s">
        <v>20</v>
      </c>
      <c r="M28" t="s">
        <v>73</v>
      </c>
    </row>
    <row r="29" spans="4:13">
      <c r="D29" t="s">
        <v>20</v>
      </c>
      <c r="E29" t="s">
        <v>40</v>
      </c>
      <c r="L29" t="s">
        <v>20</v>
      </c>
      <c r="M29" t="s">
        <v>72</v>
      </c>
    </row>
    <row r="30" spans="4:13">
      <c r="D30" t="s">
        <v>20</v>
      </c>
      <c r="E30" t="s">
        <v>41</v>
      </c>
      <c r="L30" t="s">
        <v>20</v>
      </c>
      <c r="M30" t="s">
        <v>66</v>
      </c>
    </row>
    <row r="31" spans="4:13">
      <c r="D31" t="s">
        <v>20</v>
      </c>
      <c r="E31" t="s">
        <v>31</v>
      </c>
      <c r="L31" t="s">
        <v>20</v>
      </c>
      <c r="M31" t="s">
        <v>71</v>
      </c>
    </row>
    <row r="32" spans="4:13">
      <c r="D32" t="s">
        <v>20</v>
      </c>
      <c r="E32" t="s">
        <v>68</v>
      </c>
      <c r="L32" t="s">
        <v>20</v>
      </c>
      <c r="M32" t="s">
        <v>67</v>
      </c>
    </row>
    <row r="33" spans="4:13">
      <c r="D33" t="s">
        <v>20</v>
      </c>
      <c r="E33" t="s">
        <v>64</v>
      </c>
      <c r="L33" t="s">
        <v>20</v>
      </c>
      <c r="M33" t="s">
        <v>42</v>
      </c>
    </row>
    <row r="34" spans="4:13">
      <c r="D34" t="s">
        <v>20</v>
      </c>
      <c r="E34" t="s">
        <v>65</v>
      </c>
      <c r="L34" t="s">
        <v>20</v>
      </c>
      <c r="M34" t="s">
        <v>43</v>
      </c>
    </row>
    <row r="35" spans="4:13">
      <c r="D35" t="s">
        <v>20</v>
      </c>
      <c r="E35" t="s">
        <v>74</v>
      </c>
      <c r="L35" t="s">
        <v>20</v>
      </c>
      <c r="M35" t="s">
        <v>47</v>
      </c>
    </row>
    <row r="36" spans="4:13">
      <c r="D36" t="s">
        <v>20</v>
      </c>
      <c r="E36" t="s">
        <v>73</v>
      </c>
      <c r="L36" t="s">
        <v>20</v>
      </c>
      <c r="M36" t="s">
        <v>48</v>
      </c>
    </row>
    <row r="37" spans="4:13">
      <c r="D37" t="s">
        <v>20</v>
      </c>
      <c r="E37" t="s">
        <v>72</v>
      </c>
      <c r="L37" t="s">
        <v>20</v>
      </c>
      <c r="M37" t="s">
        <v>63</v>
      </c>
    </row>
    <row r="38" spans="4:13">
      <c r="D38" t="s">
        <v>20</v>
      </c>
      <c r="E38" t="s">
        <v>66</v>
      </c>
      <c r="L38" t="s">
        <v>20</v>
      </c>
      <c r="M38" t="s">
        <v>49</v>
      </c>
    </row>
    <row r="39" spans="4:13">
      <c r="D39" t="s">
        <v>20</v>
      </c>
      <c r="E39" t="s">
        <v>71</v>
      </c>
      <c r="L39" t="s">
        <v>20</v>
      </c>
      <c r="M39" t="s">
        <v>50</v>
      </c>
    </row>
    <row r="40" spans="4:13">
      <c r="D40" t="s">
        <v>78</v>
      </c>
      <c r="E40" t="s">
        <v>83</v>
      </c>
      <c r="L40" t="s">
        <v>20</v>
      </c>
      <c r="M40" t="s">
        <v>51</v>
      </c>
    </row>
    <row r="41" spans="4:13">
      <c r="D41" t="s">
        <v>78</v>
      </c>
      <c r="E41" t="s">
        <v>84</v>
      </c>
      <c r="L41" t="s">
        <v>20</v>
      </c>
      <c r="M41" t="s">
        <v>44</v>
      </c>
    </row>
    <row r="42" spans="4:13">
      <c r="D42" t="s">
        <v>78</v>
      </c>
      <c r="E42" t="s">
        <v>79</v>
      </c>
      <c r="L42" t="s">
        <v>20</v>
      </c>
      <c r="M42" t="s">
        <v>52</v>
      </c>
    </row>
    <row r="43" spans="4:13">
      <c r="D43" t="s">
        <v>78</v>
      </c>
      <c r="E43" t="s">
        <v>80</v>
      </c>
      <c r="L43" t="s">
        <v>20</v>
      </c>
      <c r="M43" t="s">
        <v>45</v>
      </c>
    </row>
    <row r="44" spans="4:13">
      <c r="D44" t="s">
        <v>78</v>
      </c>
      <c r="E44" t="s">
        <v>81</v>
      </c>
      <c r="L44" t="s">
        <v>20</v>
      </c>
      <c r="M44" t="s">
        <v>46</v>
      </c>
    </row>
    <row r="45" spans="4:13">
      <c r="D45" t="s">
        <v>78</v>
      </c>
      <c r="E45" t="s">
        <v>82</v>
      </c>
      <c r="L45" t="s">
        <v>20</v>
      </c>
      <c r="M45" t="s">
        <v>53</v>
      </c>
    </row>
    <row r="46" spans="4:13">
      <c r="D46" t="s">
        <v>17</v>
      </c>
      <c r="E46" t="s">
        <v>18</v>
      </c>
      <c r="L46" t="s">
        <v>20</v>
      </c>
      <c r="M46" t="s">
        <v>54</v>
      </c>
    </row>
    <row r="47" spans="12:13">
      <c r="L47" t="s">
        <v>20</v>
      </c>
      <c r="M47" t="s">
        <v>55</v>
      </c>
    </row>
    <row r="48" spans="5:13">
      <c r="E48" t="s">
        <v>110</v>
      </c>
      <c r="L48" t="s">
        <v>20</v>
      </c>
      <c r="M48" t="s">
        <v>56</v>
      </c>
    </row>
    <row r="49" spans="12:13">
      <c r="L49" t="s">
        <v>20</v>
      </c>
      <c r="M49" t="s">
        <v>57</v>
      </c>
    </row>
    <row r="50" spans="12:13">
      <c r="L50" t="s">
        <v>20</v>
      </c>
      <c r="M50" t="s">
        <v>58</v>
      </c>
    </row>
    <row r="51" spans="12:13">
      <c r="L51" t="s">
        <v>20</v>
      </c>
      <c r="M51" t="s">
        <v>59</v>
      </c>
    </row>
    <row r="52" spans="12:13">
      <c r="L52" t="s">
        <v>20</v>
      </c>
      <c r="M52" t="s">
        <v>37</v>
      </c>
    </row>
    <row r="53" spans="12:13">
      <c r="L53" t="s">
        <v>20</v>
      </c>
      <c r="M53" t="s">
        <v>60</v>
      </c>
    </row>
    <row r="54" spans="12:13">
      <c r="L54" t="s">
        <v>20</v>
      </c>
      <c r="M54" t="s">
        <v>61</v>
      </c>
    </row>
    <row r="55" spans="12:13">
      <c r="L55" t="s">
        <v>20</v>
      </c>
      <c r="M55" t="s">
        <v>62</v>
      </c>
    </row>
    <row r="56" spans="12:13">
      <c r="L56" t="s">
        <v>78</v>
      </c>
      <c r="M56" t="s">
        <v>83</v>
      </c>
    </row>
    <row r="57" spans="12:13">
      <c r="L57" t="s">
        <v>78</v>
      </c>
      <c r="M57" t="s">
        <v>84</v>
      </c>
    </row>
    <row r="58" spans="12:13">
      <c r="L58" t="s">
        <v>78</v>
      </c>
      <c r="M58" t="s">
        <v>79</v>
      </c>
    </row>
    <row r="59" spans="12:13">
      <c r="L59" t="s">
        <v>78</v>
      </c>
      <c r="M59" t="s">
        <v>80</v>
      </c>
    </row>
    <row r="60" spans="12:13">
      <c r="L60" t="s">
        <v>78</v>
      </c>
      <c r="M60" t="s">
        <v>81</v>
      </c>
    </row>
    <row r="61" spans="12:13">
      <c r="L61" t="s">
        <v>78</v>
      </c>
      <c r="M61" t="s">
        <v>82</v>
      </c>
    </row>
    <row r="62" spans="12:13">
      <c r="L62" t="s">
        <v>117</v>
      </c>
      <c r="M62" t="s">
        <v>86</v>
      </c>
    </row>
    <row r="63" spans="12:13">
      <c r="L63" t="s">
        <v>17</v>
      </c>
      <c r="M63" t="s">
        <v>18</v>
      </c>
    </row>
    <row r="65" spans="13:13">
      <c r="M65" t="s">
        <v>110</v>
      </c>
    </row>
    <row r="129" spans="13:13">
      <c r="M129" t="s">
        <v>110</v>
      </c>
    </row>
  </sheetData>
  <sortState ref="L6:M177">
    <sortCondition ref="L6"/>
  </sortState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B105"/>
  <sheetViews>
    <sheetView workbookViewId="0">
      <selection activeCell="E67" sqref="E67"/>
    </sheetView>
  </sheetViews>
  <sheetFormatPr defaultColWidth="9" defaultRowHeight="13.5" outlineLevelCol="1"/>
  <cols>
    <col min="1" max="1" width="15.625" customWidth="1"/>
  </cols>
  <sheetData>
    <row r="4" spans="1:2">
      <c r="A4" t="s">
        <v>128</v>
      </c>
      <c r="B4" t="s">
        <v>129</v>
      </c>
    </row>
    <row r="5" spans="1:2">
      <c r="A5" t="s">
        <v>128</v>
      </c>
      <c r="B5" t="s">
        <v>130</v>
      </c>
    </row>
    <row r="6" spans="1:2">
      <c r="A6" t="s">
        <v>128</v>
      </c>
      <c r="B6" t="s">
        <v>131</v>
      </c>
    </row>
    <row r="7" spans="1:2">
      <c r="A7" t="s">
        <v>25</v>
      </c>
      <c r="B7" t="s">
        <v>27</v>
      </c>
    </row>
    <row r="8" spans="1:2">
      <c r="A8" t="s">
        <v>25</v>
      </c>
      <c r="B8" t="s">
        <v>132</v>
      </c>
    </row>
    <row r="9" spans="1:2">
      <c r="A9" t="s">
        <v>25</v>
      </c>
      <c r="B9" t="s">
        <v>133</v>
      </c>
    </row>
    <row r="10" spans="1:2">
      <c r="A10" t="s">
        <v>25</v>
      </c>
      <c r="B10" t="s">
        <v>134</v>
      </c>
    </row>
    <row r="11" spans="1:2">
      <c r="A11" t="s">
        <v>135</v>
      </c>
      <c r="B11" t="s">
        <v>136</v>
      </c>
    </row>
    <row r="12" spans="1:2">
      <c r="A12" t="s">
        <v>135</v>
      </c>
      <c r="B12" t="s">
        <v>137</v>
      </c>
    </row>
    <row r="13" spans="1:2">
      <c r="A13" t="s">
        <v>135</v>
      </c>
      <c r="B13" t="s">
        <v>138</v>
      </c>
    </row>
    <row r="14" spans="1:2">
      <c r="A14" t="s">
        <v>135</v>
      </c>
      <c r="B14" t="s">
        <v>139</v>
      </c>
    </row>
    <row r="15" spans="1:2">
      <c r="A15" t="s">
        <v>140</v>
      </c>
      <c r="B15" t="s">
        <v>141</v>
      </c>
    </row>
    <row r="16" spans="1:2">
      <c r="A16" t="s">
        <v>140</v>
      </c>
      <c r="B16" t="s">
        <v>142</v>
      </c>
    </row>
    <row r="17" spans="1:2">
      <c r="A17" t="s">
        <v>28</v>
      </c>
      <c r="B17" t="s">
        <v>29</v>
      </c>
    </row>
    <row r="18" spans="1:2">
      <c r="A18" t="s">
        <v>20</v>
      </c>
      <c r="B18" t="s">
        <v>70</v>
      </c>
    </row>
    <row r="19" spans="1:2">
      <c r="A19" t="s">
        <v>20</v>
      </c>
      <c r="B19" t="s">
        <v>143</v>
      </c>
    </row>
    <row r="20" spans="1:2">
      <c r="A20" t="s">
        <v>20</v>
      </c>
      <c r="B20" t="s">
        <v>39</v>
      </c>
    </row>
    <row r="21" spans="1:2">
      <c r="A21" t="s">
        <v>20</v>
      </c>
      <c r="B21" t="s">
        <v>144</v>
      </c>
    </row>
    <row r="22" spans="1:2">
      <c r="A22" t="s">
        <v>20</v>
      </c>
      <c r="B22" t="s">
        <v>145</v>
      </c>
    </row>
    <row r="23" spans="1:2">
      <c r="A23" t="s">
        <v>20</v>
      </c>
      <c r="B23" t="s">
        <v>77</v>
      </c>
    </row>
    <row r="24" spans="1:2">
      <c r="A24" t="s">
        <v>20</v>
      </c>
      <c r="B24" t="s">
        <v>69</v>
      </c>
    </row>
    <row r="25" spans="1:2">
      <c r="A25" t="s">
        <v>20</v>
      </c>
      <c r="B25" t="s">
        <v>146</v>
      </c>
    </row>
    <row r="26" spans="1:2">
      <c r="A26" t="s">
        <v>20</v>
      </c>
      <c r="B26" t="s">
        <v>147</v>
      </c>
    </row>
    <row r="27" spans="1:2">
      <c r="A27" t="s">
        <v>20</v>
      </c>
      <c r="B27" t="s">
        <v>31</v>
      </c>
    </row>
    <row r="28" spans="1:2">
      <c r="A28" t="s">
        <v>20</v>
      </c>
      <c r="B28" t="s">
        <v>148</v>
      </c>
    </row>
    <row r="29" spans="1:2">
      <c r="A29" t="s">
        <v>20</v>
      </c>
      <c r="B29" t="s">
        <v>149</v>
      </c>
    </row>
    <row r="30" spans="1:2">
      <c r="A30" t="s">
        <v>20</v>
      </c>
      <c r="B30" t="s">
        <v>68</v>
      </c>
    </row>
    <row r="31" spans="1:2">
      <c r="A31" t="s">
        <v>20</v>
      </c>
      <c r="B31" t="s">
        <v>67</v>
      </c>
    </row>
    <row r="32" spans="1:2">
      <c r="A32" t="s">
        <v>20</v>
      </c>
      <c r="B32" t="s">
        <v>35</v>
      </c>
    </row>
    <row r="33" spans="1:2">
      <c r="A33" t="s">
        <v>20</v>
      </c>
      <c r="B33" t="s">
        <v>150</v>
      </c>
    </row>
    <row r="34" spans="1:2">
      <c r="A34" t="s">
        <v>20</v>
      </c>
      <c r="B34" t="s">
        <v>151</v>
      </c>
    </row>
    <row r="35" spans="1:2">
      <c r="A35" t="s">
        <v>78</v>
      </c>
      <c r="B35" t="s">
        <v>152</v>
      </c>
    </row>
    <row r="36" spans="1:2">
      <c r="A36" t="s">
        <v>78</v>
      </c>
      <c r="B36" t="s">
        <v>153</v>
      </c>
    </row>
    <row r="37" spans="1:2">
      <c r="A37" t="s">
        <v>78</v>
      </c>
      <c r="B37" t="s">
        <v>154</v>
      </c>
    </row>
    <row r="38" spans="1:2">
      <c r="A38" t="s">
        <v>78</v>
      </c>
      <c r="B38" t="s">
        <v>155</v>
      </c>
    </row>
    <row r="39" spans="1:2">
      <c r="A39" t="s">
        <v>78</v>
      </c>
      <c r="B39" t="s">
        <v>156</v>
      </c>
    </row>
    <row r="40" spans="1:2">
      <c r="A40" t="s">
        <v>78</v>
      </c>
      <c r="B40" t="s">
        <v>157</v>
      </c>
    </row>
    <row r="41" spans="1:2">
      <c r="A41" t="s">
        <v>78</v>
      </c>
      <c r="B41" t="s">
        <v>158</v>
      </c>
    </row>
    <row r="42" spans="1:2">
      <c r="A42" t="s">
        <v>78</v>
      </c>
      <c r="B42" t="s">
        <v>159</v>
      </c>
    </row>
    <row r="43" spans="1:2">
      <c r="A43" t="s">
        <v>78</v>
      </c>
      <c r="B43" t="s">
        <v>160</v>
      </c>
    </row>
    <row r="44" spans="1:2">
      <c r="A44" t="s">
        <v>78</v>
      </c>
      <c r="B44" t="s">
        <v>83</v>
      </c>
    </row>
    <row r="45" spans="1:2">
      <c r="A45" t="s">
        <v>78</v>
      </c>
      <c r="B45" t="s">
        <v>84</v>
      </c>
    </row>
    <row r="46" spans="1:2">
      <c r="A46" t="s">
        <v>117</v>
      </c>
      <c r="B46" t="s">
        <v>161</v>
      </c>
    </row>
    <row r="47" spans="1:2">
      <c r="A47" t="s">
        <v>117</v>
      </c>
      <c r="B47" t="s">
        <v>162</v>
      </c>
    </row>
    <row r="48" spans="1:2">
      <c r="A48" t="s">
        <v>163</v>
      </c>
      <c r="B48" t="s">
        <v>164</v>
      </c>
    </row>
    <row r="49" spans="1:2">
      <c r="A49" t="s">
        <v>163</v>
      </c>
      <c r="B49" t="s">
        <v>165</v>
      </c>
    </row>
    <row r="50" spans="1:2">
      <c r="A50" t="s">
        <v>17</v>
      </c>
      <c r="B50" t="s">
        <v>26</v>
      </c>
    </row>
    <row r="51" spans="1:2">
      <c r="A51" t="s">
        <v>17</v>
      </c>
      <c r="B51" t="s">
        <v>166</v>
      </c>
    </row>
    <row r="52" spans="1:2">
      <c r="A52" t="s">
        <v>17</v>
      </c>
      <c r="B52" t="s">
        <v>167</v>
      </c>
    </row>
    <row r="53" spans="1:2">
      <c r="A53" t="s">
        <v>17</v>
      </c>
      <c r="B53" t="s">
        <v>18</v>
      </c>
    </row>
    <row r="105" spans="2:2">
      <c r="B105" t="s">
        <v>110</v>
      </c>
    </row>
  </sheetData>
  <sortState ref="A4:B151">
    <sortCondition ref="A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劳务费</vt:lpstr>
      <vt:lpstr>考勤</vt:lpstr>
      <vt:lpstr>奖惩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2025-09-28T09:17:44Z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C80C0FF88AEF46548F39F5A881A4872B_13</vt:lpwstr>
  </property>
</Properties>
</file>