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<sst xmlns="http://schemas.openxmlformats.org/spreadsheetml/2006/main" count="69" uniqueCount="58">
  <si>
    <r>
      <rPr>
        <b/>
        <sz val="20"/>
        <rFont val="Arial"/>
        <charset val="0"/>
      </rPr>
      <t>2025-08</t>
    </r>
    <r>
      <rPr>
        <b/>
        <sz val="20"/>
        <rFont val="宋体"/>
        <charset val="0"/>
      </rPr>
      <t>科室人员绩效明细表</t>
    </r>
  </si>
  <si>
    <t>序号</t>
  </si>
  <si>
    <t>姓名</t>
  </si>
  <si>
    <t>部门</t>
  </si>
  <si>
    <t>职务</t>
  </si>
  <si>
    <t>自评</t>
  </si>
  <si>
    <t>上级领导评分</t>
  </si>
  <si>
    <t>互评1</t>
  </si>
  <si>
    <t>互评2</t>
  </si>
  <si>
    <t>互评3</t>
  </si>
  <si>
    <t>平均分</t>
  </si>
  <si>
    <t>6.16得分</t>
  </si>
  <si>
    <t>现行薪资</t>
  </si>
  <si>
    <r>
      <rPr>
        <sz val="10"/>
        <rFont val="宋体"/>
        <charset val="134"/>
      </rPr>
      <t>月度绩效标准</t>
    </r>
    <r>
      <rPr>
        <sz val="10"/>
        <rFont val="Arial"/>
        <charset val="0"/>
      </rPr>
      <t>20%</t>
    </r>
  </si>
  <si>
    <r>
      <t>25</t>
    </r>
    <r>
      <rPr>
        <sz val="10"/>
        <rFont val="宋体"/>
        <charset val="0"/>
      </rPr>
      <t>年</t>
    </r>
    <r>
      <rPr>
        <sz val="10"/>
        <rFont val="Arial"/>
        <charset val="0"/>
      </rPr>
      <t>8</t>
    </r>
    <r>
      <rPr>
        <sz val="10"/>
        <rFont val="宋体"/>
        <charset val="0"/>
      </rPr>
      <t>月绩效税前应发（元）</t>
    </r>
  </si>
  <si>
    <t>备注</t>
  </si>
  <si>
    <t>卢中华</t>
  </si>
  <si>
    <t>总经办</t>
  </si>
  <si>
    <t>运营总监</t>
  </si>
  <si>
    <t>曹蜜</t>
  </si>
  <si>
    <t>生产制造部</t>
  </si>
  <si>
    <t>生产制造部部长</t>
  </si>
  <si>
    <t>赵五祥</t>
  </si>
  <si>
    <t>市场营销部</t>
  </si>
  <si>
    <t>销售经理</t>
  </si>
  <si>
    <t>张海波</t>
  </si>
  <si>
    <t>发泡工艺工程师</t>
  </si>
  <si>
    <t>曾琼</t>
  </si>
  <si>
    <t>综合管理部</t>
  </si>
  <si>
    <t>行政后勤</t>
  </si>
  <si>
    <t>肖玲</t>
  </si>
  <si>
    <t>销售统计</t>
  </si>
  <si>
    <t>伍赤诚</t>
  </si>
  <si>
    <t>技术质量部</t>
  </si>
  <si>
    <t>质量工程师</t>
  </si>
  <si>
    <t>马英</t>
  </si>
  <si>
    <t>IT兼零星采购</t>
  </si>
  <si>
    <t>何胜春</t>
  </si>
  <si>
    <t>车间主任</t>
  </si>
  <si>
    <t>李晶</t>
  </si>
  <si>
    <t>采购计划员</t>
  </si>
  <si>
    <t>刘文向</t>
  </si>
  <si>
    <t>齐承平</t>
  </si>
  <si>
    <t>生产计划员</t>
  </si>
  <si>
    <t>谭丽平</t>
  </si>
  <si>
    <t>QAD</t>
  </si>
  <si>
    <t>合计</t>
  </si>
  <si>
    <t>编制：曾琼</t>
  </si>
  <si>
    <t>审核：</t>
  </si>
  <si>
    <t>审批：</t>
  </si>
  <si>
    <t>李开阳</t>
  </si>
  <si>
    <t>株洲财务部</t>
  </si>
  <si>
    <t>财务部长</t>
  </si>
  <si>
    <t>走集团财务系统</t>
  </si>
  <si>
    <t>易兰</t>
  </si>
  <si>
    <t>资金专员</t>
  </si>
  <si>
    <t>刘心</t>
  </si>
  <si>
    <t>总账税务会计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</si>
</sst>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0"/>
      <name val="Arial"/>
      <charset val="0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宋体"/>
      <charset val="0"/>
    </font>
    <font>
      <sz val="10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17" fontId="2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6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S7" sqref="S7"/>
    </sheetView>
  </sheetViews>
  <sheetFormatPr defaultColWidth="8" defaultRowHeight="12.75"/>
  <cols>
    <col min="1" max="1" width="4.375" style="1" customWidth="1"/>
    <col min="2" max="2" width="6.125" style="1" customWidth="1"/>
    <col min="3" max="3" width="12.5" style="1" customWidth="1"/>
    <col min="4" max="4" width="11" style="1" customWidth="1"/>
    <col min="5" max="10" width="7" style="1" customWidth="1"/>
    <col min="11" max="11" width="5.625" style="1" hidden="1" customWidth="1"/>
    <col min="12" max="12" width="8" style="1" hidden="1" customWidth="1"/>
    <col min="13" max="13" width="11.25" style="1" customWidth="1"/>
    <col min="14" max="14" width="11.875" style="1" customWidth="1"/>
    <col min="15" max="15" width="11.75" style="1" customWidth="1"/>
    <col min="16" max="16384" width="8" style="1"/>
  </cols>
  <sheetData>
    <row r="1" s="1" customFormat="1" ht="2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37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3" t="s">
        <v>10</v>
      </c>
      <c r="K2" s="14" t="s">
        <v>11</v>
      </c>
      <c r="L2" s="3" t="s">
        <v>12</v>
      </c>
      <c r="M2" s="3" t="s">
        <v>13</v>
      </c>
      <c r="N2" s="15" t="s">
        <v>14</v>
      </c>
      <c r="O2" s="16" t="s">
        <v>15</v>
      </c>
    </row>
    <row r="3" s="1" customFormat="1" ht="36" customHeight="1" spans="1:15">
      <c r="A3" s="4">
        <f t="shared" ref="A3:A15" si="0">ROW()-2</f>
        <v>1</v>
      </c>
      <c r="B3" s="4" t="s">
        <v>16</v>
      </c>
      <c r="C3" s="5" t="s">
        <v>17</v>
      </c>
      <c r="D3" s="5" t="s">
        <v>18</v>
      </c>
      <c r="E3" s="6">
        <v>77</v>
      </c>
      <c r="F3" s="6"/>
      <c r="G3" s="6">
        <v>91</v>
      </c>
      <c r="H3" s="6">
        <v>86</v>
      </c>
      <c r="I3" s="6">
        <v>79</v>
      </c>
      <c r="J3" s="17">
        <f>AVERAGE(E3:I3)</f>
        <v>83.25</v>
      </c>
      <c r="K3" s="18"/>
      <c r="L3" s="4">
        <v>14000</v>
      </c>
      <c r="M3" s="4">
        <f t="shared" ref="M3:M15" si="1">L3*20%</f>
        <v>2800</v>
      </c>
      <c r="N3" s="4">
        <f t="shared" ref="N3:N15" si="2">M3*J3/100</f>
        <v>2331</v>
      </c>
      <c r="O3" s="7"/>
    </row>
    <row r="4" s="1" customFormat="1" ht="36" customHeight="1" spans="1:15">
      <c r="A4" s="4">
        <f t="shared" si="0"/>
        <v>2</v>
      </c>
      <c r="B4" s="4" t="s">
        <v>19</v>
      </c>
      <c r="C4" s="5" t="s">
        <v>20</v>
      </c>
      <c r="D4" s="5" t="s">
        <v>21</v>
      </c>
      <c r="E4" s="6">
        <v>82</v>
      </c>
      <c r="F4" s="6"/>
      <c r="G4" s="6">
        <v>94</v>
      </c>
      <c r="H4" s="6">
        <v>97</v>
      </c>
      <c r="I4" s="6">
        <v>93</v>
      </c>
      <c r="J4" s="17">
        <f t="shared" ref="J3:J15" si="3">AVERAGE(E4:I4)</f>
        <v>91.5</v>
      </c>
      <c r="K4" s="18"/>
      <c r="L4" s="4">
        <v>10500</v>
      </c>
      <c r="M4" s="4">
        <f t="shared" si="1"/>
        <v>2100</v>
      </c>
      <c r="N4" s="4">
        <f t="shared" si="2"/>
        <v>1921.5</v>
      </c>
      <c r="O4" s="7"/>
    </row>
    <row r="5" s="1" customFormat="1" ht="36" customHeight="1" spans="1:15">
      <c r="A5" s="4">
        <f t="shared" si="0"/>
        <v>3</v>
      </c>
      <c r="B5" s="4" t="s">
        <v>22</v>
      </c>
      <c r="C5" s="5" t="s">
        <v>23</v>
      </c>
      <c r="D5" s="5" t="s">
        <v>24</v>
      </c>
      <c r="E5" s="6">
        <v>90</v>
      </c>
      <c r="F5" s="6"/>
      <c r="G5" s="6">
        <f>91*0.5+85*0.5</f>
        <v>88</v>
      </c>
      <c r="H5" s="6">
        <v>97</v>
      </c>
      <c r="I5" s="6">
        <v>91</v>
      </c>
      <c r="J5" s="17">
        <f t="shared" si="3"/>
        <v>91.5</v>
      </c>
      <c r="K5" s="18"/>
      <c r="L5" s="4">
        <v>7500</v>
      </c>
      <c r="M5" s="4">
        <f t="shared" si="1"/>
        <v>1500</v>
      </c>
      <c r="N5" s="4">
        <f t="shared" si="2"/>
        <v>1372.5</v>
      </c>
      <c r="O5" s="7"/>
    </row>
    <row r="6" s="1" customFormat="1" ht="36" customHeight="1" spans="1:15">
      <c r="A6" s="4">
        <f t="shared" si="0"/>
        <v>4</v>
      </c>
      <c r="B6" s="4" t="s">
        <v>25</v>
      </c>
      <c r="C6" s="5" t="s">
        <v>20</v>
      </c>
      <c r="D6" s="5" t="s">
        <v>26</v>
      </c>
      <c r="E6" s="6">
        <v>70</v>
      </c>
      <c r="F6" s="6">
        <v>77</v>
      </c>
      <c r="G6" s="6">
        <v>70</v>
      </c>
      <c r="H6" s="6">
        <v>80</v>
      </c>
      <c r="I6" s="6">
        <v>90</v>
      </c>
      <c r="J6" s="17">
        <f t="shared" si="3"/>
        <v>77.4</v>
      </c>
      <c r="K6" s="5"/>
      <c r="L6" s="4">
        <v>10000</v>
      </c>
      <c r="M6" s="4">
        <f t="shared" si="1"/>
        <v>2000</v>
      </c>
      <c r="N6" s="4">
        <f t="shared" si="2"/>
        <v>1548</v>
      </c>
      <c r="O6" s="7"/>
    </row>
    <row r="7" s="1" customFormat="1" ht="36" customHeight="1" spans="1:15">
      <c r="A7" s="4">
        <f t="shared" si="0"/>
        <v>5</v>
      </c>
      <c r="B7" s="4" t="s">
        <v>27</v>
      </c>
      <c r="C7" s="5" t="s">
        <v>28</v>
      </c>
      <c r="D7" s="5" t="s">
        <v>29</v>
      </c>
      <c r="E7" s="6">
        <v>78.51</v>
      </c>
      <c r="G7" s="6">
        <v>96</v>
      </c>
      <c r="H7" s="6">
        <v>90</v>
      </c>
      <c r="I7" s="6">
        <f>39+49</f>
        <v>88</v>
      </c>
      <c r="J7" s="17">
        <f t="shared" si="3"/>
        <v>88.1275</v>
      </c>
      <c r="K7" s="18"/>
      <c r="L7" s="19">
        <v>7800</v>
      </c>
      <c r="M7" s="19">
        <f t="shared" si="1"/>
        <v>1560</v>
      </c>
      <c r="N7" s="4">
        <f t="shared" si="2"/>
        <v>1374.789</v>
      </c>
      <c r="O7" s="7"/>
    </row>
    <row r="8" s="1" customFormat="1" ht="36" customHeight="1" spans="1:15">
      <c r="A8" s="4">
        <f t="shared" si="0"/>
        <v>6</v>
      </c>
      <c r="B8" s="4" t="s">
        <v>30</v>
      </c>
      <c r="C8" s="5" t="s">
        <v>23</v>
      </c>
      <c r="D8" s="5" t="s">
        <v>31</v>
      </c>
      <c r="E8" s="6">
        <f>97*0.2+95*0.45+96*0.35</f>
        <v>95.75</v>
      </c>
      <c r="F8" s="6">
        <f>97*0.2+95*0.45+96*0.35</f>
        <v>95.75</v>
      </c>
      <c r="G8" s="6">
        <v>96</v>
      </c>
      <c r="H8" s="6">
        <f>97*0.2+98*0.45+98*0.35</f>
        <v>97.8</v>
      </c>
      <c r="I8" s="6">
        <f>98*0.2+97*0.45+97*0.35</f>
        <v>97.2</v>
      </c>
      <c r="J8" s="17">
        <f t="shared" si="3"/>
        <v>96.5</v>
      </c>
      <c r="K8" s="20"/>
      <c r="L8" s="4">
        <v>5400</v>
      </c>
      <c r="M8" s="4">
        <f t="shared" si="1"/>
        <v>1080</v>
      </c>
      <c r="N8" s="4">
        <f t="shared" si="2"/>
        <v>1042.2</v>
      </c>
      <c r="O8" s="7"/>
    </row>
    <row r="9" s="1" customFormat="1" ht="36" customHeight="1" spans="1:15">
      <c r="A9" s="4">
        <f t="shared" si="0"/>
        <v>7</v>
      </c>
      <c r="B9" s="4" t="s">
        <v>32</v>
      </c>
      <c r="C9" s="5" t="s">
        <v>33</v>
      </c>
      <c r="D9" s="5" t="s">
        <v>34</v>
      </c>
      <c r="E9" s="6">
        <f>98*0.2+90*0.15+88*0.15+85*0.25+92*0.25</f>
        <v>90.55</v>
      </c>
      <c r="F9" s="6">
        <f>19+14+14+20.5+22</f>
        <v>89.5</v>
      </c>
      <c r="G9" s="6">
        <f>19.6+14+13.7+21.6+21</f>
        <v>89.9</v>
      </c>
      <c r="H9" s="6">
        <f>19+14+14+24+24</f>
        <v>95</v>
      </c>
      <c r="I9" s="6">
        <f>19+14+14+24+24</f>
        <v>95</v>
      </c>
      <c r="J9" s="17">
        <f t="shared" si="3"/>
        <v>91.99</v>
      </c>
      <c r="K9" s="20"/>
      <c r="L9" s="4">
        <v>5800</v>
      </c>
      <c r="M9" s="4">
        <f t="shared" si="1"/>
        <v>1160</v>
      </c>
      <c r="N9" s="4">
        <f t="shared" si="2"/>
        <v>1067.084</v>
      </c>
      <c r="O9" s="7"/>
    </row>
    <row r="10" s="1" customFormat="1" ht="36" customHeight="1" spans="1:15">
      <c r="A10" s="4">
        <f t="shared" si="0"/>
        <v>8</v>
      </c>
      <c r="B10" s="4" t="s">
        <v>35</v>
      </c>
      <c r="C10" s="5" t="s">
        <v>20</v>
      </c>
      <c r="D10" s="5" t="s">
        <v>36</v>
      </c>
      <c r="E10" s="6">
        <v>98</v>
      </c>
      <c r="F10" s="6">
        <v>97.5</v>
      </c>
      <c r="G10" s="6">
        <v>97.5</v>
      </c>
      <c r="H10" s="6">
        <f>99*0.5+98*0.5</f>
        <v>98.5</v>
      </c>
      <c r="I10" s="6">
        <v>98</v>
      </c>
      <c r="J10" s="17">
        <f t="shared" si="3"/>
        <v>97.9</v>
      </c>
      <c r="K10" s="20"/>
      <c r="L10" s="4">
        <v>8000</v>
      </c>
      <c r="M10" s="4">
        <f t="shared" si="1"/>
        <v>1600</v>
      </c>
      <c r="N10" s="4">
        <f t="shared" si="2"/>
        <v>1566.4</v>
      </c>
      <c r="O10" s="7"/>
    </row>
    <row r="11" s="1" customFormat="1" ht="36" customHeight="1" spans="1:15">
      <c r="A11" s="4">
        <f t="shared" si="0"/>
        <v>9</v>
      </c>
      <c r="B11" s="4" t="s">
        <v>37</v>
      </c>
      <c r="C11" s="5" t="s">
        <v>20</v>
      </c>
      <c r="D11" s="5" t="s">
        <v>38</v>
      </c>
      <c r="E11" s="6">
        <f>98.5*0.5+65*0.25+92*0.25</f>
        <v>88.5</v>
      </c>
      <c r="F11" s="6">
        <f>98*0.5+65*0.25+93*0.25</f>
        <v>88.5</v>
      </c>
      <c r="G11" s="6">
        <f>99*0.5+99*0.25+99*0.25</f>
        <v>99</v>
      </c>
      <c r="H11" s="6">
        <f>98*0.5+90*0.25+90*0.25</f>
        <v>94</v>
      </c>
      <c r="I11" s="6">
        <f>98*0.5+95*0.25+92*0.25</f>
        <v>95.75</v>
      </c>
      <c r="J11" s="17">
        <f t="shared" si="3"/>
        <v>93.15</v>
      </c>
      <c r="K11" s="20"/>
      <c r="L11" s="4">
        <v>7400</v>
      </c>
      <c r="M11" s="4">
        <f t="shared" si="1"/>
        <v>1480</v>
      </c>
      <c r="N11" s="4">
        <f t="shared" si="2"/>
        <v>1378.62</v>
      </c>
      <c r="O11" s="7"/>
    </row>
    <row r="12" s="1" customFormat="1" ht="36" customHeight="1" spans="1:15">
      <c r="A12" s="4">
        <f t="shared" si="0"/>
        <v>10</v>
      </c>
      <c r="B12" s="4" t="s">
        <v>39</v>
      </c>
      <c r="C12" s="5" t="s">
        <v>20</v>
      </c>
      <c r="D12" s="5" t="s">
        <v>40</v>
      </c>
      <c r="E12" s="6">
        <v>98.5</v>
      </c>
      <c r="F12" s="6">
        <v>97.5</v>
      </c>
      <c r="G12" s="6">
        <v>98</v>
      </c>
      <c r="H12" s="6">
        <v>97.5</v>
      </c>
      <c r="I12" s="6">
        <v>98</v>
      </c>
      <c r="J12" s="17">
        <f t="shared" si="3"/>
        <v>97.9</v>
      </c>
      <c r="K12" s="20"/>
      <c r="L12" s="5">
        <v>6000</v>
      </c>
      <c r="M12" s="4">
        <f t="shared" si="1"/>
        <v>1200</v>
      </c>
      <c r="N12" s="4">
        <f t="shared" si="2"/>
        <v>1174.8</v>
      </c>
      <c r="O12" s="7"/>
    </row>
    <row r="13" s="1" customFormat="1" ht="36" customHeight="1" spans="1:15">
      <c r="A13" s="4">
        <f t="shared" si="0"/>
        <v>11</v>
      </c>
      <c r="B13" s="4" t="s">
        <v>41</v>
      </c>
      <c r="C13" s="5" t="s">
        <v>20</v>
      </c>
      <c r="D13" s="5" t="s">
        <v>40</v>
      </c>
      <c r="E13" s="6">
        <f>100*0.5+90*0.5</f>
        <v>95</v>
      </c>
      <c r="F13" s="6">
        <f>98*0.5+90*0.5</f>
        <v>94</v>
      </c>
      <c r="G13" s="6">
        <f>98*0.5+97*0.5</f>
        <v>97.5</v>
      </c>
      <c r="H13" s="6">
        <f>99*0.5+98*0.5</f>
        <v>98.5</v>
      </c>
      <c r="I13" s="6">
        <f>98*0.5+97*0.5</f>
        <v>97.5</v>
      </c>
      <c r="J13" s="17">
        <f t="shared" si="3"/>
        <v>96.5</v>
      </c>
      <c r="K13" s="20"/>
      <c r="L13" s="4">
        <v>6800</v>
      </c>
      <c r="M13" s="4">
        <f t="shared" si="1"/>
        <v>1360</v>
      </c>
      <c r="N13" s="4">
        <f t="shared" si="2"/>
        <v>1312.4</v>
      </c>
      <c r="O13" s="7"/>
    </row>
    <row r="14" s="1" customFormat="1" ht="36" customHeight="1" spans="1:15">
      <c r="A14" s="4">
        <f t="shared" si="0"/>
        <v>12</v>
      </c>
      <c r="B14" s="4" t="s">
        <v>42</v>
      </c>
      <c r="C14" s="5" t="s">
        <v>20</v>
      </c>
      <c r="D14" s="5" t="s">
        <v>43</v>
      </c>
      <c r="E14" s="6">
        <f>100*0.5+96*0.5</f>
        <v>98</v>
      </c>
      <c r="F14" s="6">
        <v>97.5</v>
      </c>
      <c r="G14" s="6">
        <v>98</v>
      </c>
      <c r="H14" s="6">
        <v>98.5</v>
      </c>
      <c r="I14" s="6">
        <v>99.5</v>
      </c>
      <c r="J14" s="17">
        <f t="shared" si="3"/>
        <v>98.3</v>
      </c>
      <c r="K14" s="20"/>
      <c r="L14" s="4">
        <v>5500</v>
      </c>
      <c r="M14" s="4">
        <f t="shared" si="1"/>
        <v>1100</v>
      </c>
      <c r="N14" s="4">
        <f t="shared" si="2"/>
        <v>1081.3</v>
      </c>
      <c r="O14" s="7"/>
    </row>
    <row r="15" s="1" customFormat="1" ht="36" customHeight="1" spans="1:15">
      <c r="A15" s="4">
        <f t="shared" si="0"/>
        <v>13</v>
      </c>
      <c r="B15" s="7" t="s">
        <v>44</v>
      </c>
      <c r="C15" s="5" t="s">
        <v>20</v>
      </c>
      <c r="D15" s="5" t="s">
        <v>45</v>
      </c>
      <c r="E15" s="6">
        <v>98</v>
      </c>
      <c r="F15" s="6">
        <v>96</v>
      </c>
      <c r="G15" s="6">
        <v>96.5</v>
      </c>
      <c r="H15" s="6">
        <v>97.5</v>
      </c>
      <c r="I15" s="6">
        <v>98</v>
      </c>
      <c r="J15" s="17">
        <f t="shared" si="3"/>
        <v>97.2</v>
      </c>
      <c r="K15" s="21"/>
      <c r="L15" s="4">
        <v>4200</v>
      </c>
      <c r="M15" s="4">
        <f t="shared" si="1"/>
        <v>840</v>
      </c>
      <c r="N15" s="4">
        <f t="shared" si="2"/>
        <v>816.48</v>
      </c>
      <c r="O15" s="7"/>
    </row>
    <row r="16" s="1" customFormat="1" ht="36" customHeight="1" spans="2:14">
      <c r="B16" s="8" t="s">
        <v>46</v>
      </c>
      <c r="M16" s="8">
        <f>SUM(M3:M15)</f>
        <v>19780</v>
      </c>
      <c r="N16" s="1">
        <f>SUM(N3:N15)</f>
        <v>17987.073</v>
      </c>
    </row>
    <row r="17" s="1" customFormat="1" ht="36" customHeight="1" spans="2:13">
      <c r="B17" s="9" t="s">
        <v>47</v>
      </c>
      <c r="C17" s="10"/>
      <c r="D17" s="10"/>
      <c r="E17" s="9" t="s">
        <v>48</v>
      </c>
      <c r="F17" s="9"/>
      <c r="G17" s="9"/>
      <c r="H17" s="9"/>
      <c r="I17" s="9"/>
      <c r="J17" s="9"/>
      <c r="K17" s="10"/>
      <c r="L17" s="10"/>
      <c r="M17" s="9" t="s">
        <v>49</v>
      </c>
    </row>
    <row r="18" s="1" customFormat="1" ht="36" customHeight="1"/>
    <row r="19" s="1" customFormat="1" ht="36" customHeight="1" spans="1:15">
      <c r="A19" s="4">
        <f>ROW()-18</f>
        <v>1</v>
      </c>
      <c r="B19" s="11" t="s">
        <v>50</v>
      </c>
      <c r="C19" s="12" t="s">
        <v>51</v>
      </c>
      <c r="D19" s="11" t="s">
        <v>52</v>
      </c>
      <c r="E19" s="6"/>
      <c r="F19" s="6"/>
      <c r="G19" s="6"/>
      <c r="H19" s="6"/>
      <c r="I19" s="6"/>
      <c r="J19" s="17"/>
      <c r="K19" s="18"/>
      <c r="L19" s="4">
        <v>14000</v>
      </c>
      <c r="M19" s="4">
        <f t="shared" ref="M19:M21" si="4">L19*20%</f>
        <v>2800</v>
      </c>
      <c r="N19" s="4">
        <f t="shared" ref="N19:N21" si="5">M19*J19/100</f>
        <v>0</v>
      </c>
      <c r="O19" s="22" t="s">
        <v>53</v>
      </c>
    </row>
    <row r="20" s="1" customFormat="1" ht="36" customHeight="1" spans="1:15">
      <c r="A20" s="4">
        <f>ROW()-18</f>
        <v>2</v>
      </c>
      <c r="B20" s="11" t="s">
        <v>54</v>
      </c>
      <c r="C20" s="11" t="s">
        <v>51</v>
      </c>
      <c r="D20" s="11" t="s">
        <v>55</v>
      </c>
      <c r="E20" s="6"/>
      <c r="F20" s="6"/>
      <c r="G20" s="6"/>
      <c r="H20" s="6"/>
      <c r="I20" s="6"/>
      <c r="J20" s="23">
        <v>97.7</v>
      </c>
      <c r="K20" s="20"/>
      <c r="L20" s="4">
        <v>5500</v>
      </c>
      <c r="M20" s="4">
        <f t="shared" si="4"/>
        <v>1100</v>
      </c>
      <c r="N20" s="4">
        <f t="shared" si="5"/>
        <v>1074.7</v>
      </c>
      <c r="O20" s="24"/>
    </row>
    <row r="21" s="1" customFormat="1" ht="36" customHeight="1" spans="1:15">
      <c r="A21" s="4">
        <f>ROW()-18</f>
        <v>3</v>
      </c>
      <c r="B21" s="11" t="s">
        <v>56</v>
      </c>
      <c r="C21" s="11" t="s">
        <v>51</v>
      </c>
      <c r="D21" s="11" t="s">
        <v>57</v>
      </c>
      <c r="E21" s="6"/>
      <c r="F21" s="6"/>
      <c r="G21" s="6"/>
      <c r="H21" s="6"/>
      <c r="I21" s="6"/>
      <c r="J21" s="23">
        <v>98</v>
      </c>
      <c r="K21" s="20"/>
      <c r="L21" s="4">
        <v>6200</v>
      </c>
      <c r="M21" s="4">
        <f t="shared" si="4"/>
        <v>1240</v>
      </c>
      <c r="N21" s="4">
        <f t="shared" si="5"/>
        <v>1215.2</v>
      </c>
      <c r="O21" s="25"/>
    </row>
  </sheetData>
  <mergeCells count="2">
    <mergeCell ref="A1:O1"/>
    <mergeCell ref="O19:O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2025-09-30T09:42:00Z</dcterms:created>
  <dcterms:modified xsi:type="dcterms:W3CDTF">2025-09-30T09:46:16Z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553CD22A44A84E0A8866E758B57917DB</vt:lpwstr>
  </property>
  <property fmtid="{D5CDD505-2E9C-101B-9397-08002B2CF9AE}" pid="3" name="KSOProductBuildVer">
    <vt:lpwstr>2052-11.8.2.12011</vt:lpwstr>
  </property>
</Properties>
</file>